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765" windowWidth="19440" windowHeight="1066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Лист1!$A:$A</definedName>
    <definedName name="_xlnm.Print_Area" localSheetId="0">Лист1!$A$1:$IS$44</definedName>
  </definedNames>
  <calcPr calcId="145621"/>
</workbook>
</file>

<file path=xl/calcChain.xml><?xml version="1.0" encoding="utf-8"?>
<calcChain xmlns="http://schemas.openxmlformats.org/spreadsheetml/2006/main">
  <c r="IQ44" i="1" l="1"/>
  <c r="Q44" i="1"/>
  <c r="Q40" i="1" l="1"/>
  <c r="R40" i="1"/>
  <c r="R41" i="1"/>
  <c r="Q42" i="1"/>
  <c r="R42" i="1"/>
  <c r="R39" i="1"/>
  <c r="Q39" i="1"/>
  <c r="Q8" i="1"/>
  <c r="R8" i="1"/>
  <c r="Q9" i="1"/>
  <c r="R9" i="1"/>
  <c r="Q10" i="1"/>
  <c r="R10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R31" i="1"/>
  <c r="Q32" i="1"/>
  <c r="R32" i="1"/>
  <c r="R33" i="1"/>
  <c r="Q34" i="1"/>
  <c r="R34" i="1"/>
  <c r="Q35" i="1"/>
  <c r="R35" i="1"/>
  <c r="Q36" i="1"/>
  <c r="R36" i="1"/>
  <c r="Q37" i="1"/>
  <c r="R37" i="1"/>
  <c r="R7" i="1"/>
  <c r="Q7" i="1"/>
  <c r="FK42" i="1"/>
  <c r="FC38" i="1"/>
  <c r="FB38" i="1"/>
  <c r="FD23" i="1"/>
  <c r="FC6" i="1"/>
  <c r="FB6" i="1"/>
  <c r="FB44" i="1" l="1"/>
  <c r="R38" i="1"/>
  <c r="FD6" i="1"/>
  <c r="FC44" i="1"/>
  <c r="IO38" i="1"/>
  <c r="IN38" i="1"/>
  <c r="IP19" i="1"/>
  <c r="GW23" i="1"/>
  <c r="FD44" i="1" l="1"/>
  <c r="FL7" i="1"/>
  <c r="FK10" i="1"/>
  <c r="FK24" i="1"/>
  <c r="FK27" i="1"/>
  <c r="FK29" i="1"/>
  <c r="FK30" i="1"/>
  <c r="FK31" i="1"/>
  <c r="FK37" i="1"/>
  <c r="FK7" i="1"/>
  <c r="FL42" i="1"/>
  <c r="FL41" i="1"/>
  <c r="FL40" i="1"/>
  <c r="FL39" i="1"/>
  <c r="FL8" i="1"/>
  <c r="FL9" i="1"/>
  <c r="FL10" i="1"/>
  <c r="FL11" i="1"/>
  <c r="FL12" i="1"/>
  <c r="FL13" i="1"/>
  <c r="FL14" i="1"/>
  <c r="FL15" i="1"/>
  <c r="FL16" i="1"/>
  <c r="FL17" i="1"/>
  <c r="FL18" i="1"/>
  <c r="FL19" i="1"/>
  <c r="FL20" i="1"/>
  <c r="FL21" i="1"/>
  <c r="FL22" i="1"/>
  <c r="FL23" i="1"/>
  <c r="FL24" i="1"/>
  <c r="FL25" i="1"/>
  <c r="FL26" i="1"/>
  <c r="FL27" i="1"/>
  <c r="FL28" i="1"/>
  <c r="FL29" i="1"/>
  <c r="FL30" i="1"/>
  <c r="FL31" i="1"/>
  <c r="FL32" i="1"/>
  <c r="FL33" i="1"/>
  <c r="FL34" i="1"/>
  <c r="FL35" i="1"/>
  <c r="FL36" i="1"/>
  <c r="FL37" i="1"/>
  <c r="IF38" i="1"/>
  <c r="IE38" i="1"/>
  <c r="HX8" i="1"/>
  <c r="HX9" i="1"/>
  <c r="HX30" i="1"/>
  <c r="HX40" i="1"/>
  <c r="HX42" i="1"/>
  <c r="HO11" i="1"/>
  <c r="HO10" i="1"/>
  <c r="HO13" i="1"/>
  <c r="HO22" i="1"/>
  <c r="HO21" i="1"/>
  <c r="HO20" i="1"/>
  <c r="HO26" i="1"/>
  <c r="HO37" i="1"/>
  <c r="HO41" i="1"/>
  <c r="HO40" i="1"/>
  <c r="GW27" i="1"/>
  <c r="GE36" i="1"/>
  <c r="GE37" i="1"/>
  <c r="FN6" i="1"/>
  <c r="EX40" i="1"/>
  <c r="EX41" i="1"/>
  <c r="EX42" i="1"/>
  <c r="EX8" i="1"/>
  <c r="EX9" i="1"/>
  <c r="EX10" i="1"/>
  <c r="EX11" i="1"/>
  <c r="EX12" i="1"/>
  <c r="EX13" i="1"/>
  <c r="EX14" i="1"/>
  <c r="EX15" i="1"/>
  <c r="EX16" i="1"/>
  <c r="EX17" i="1"/>
  <c r="EX18" i="1"/>
  <c r="EX19" i="1"/>
  <c r="EX20" i="1"/>
  <c r="EX21" i="1"/>
  <c r="EX22" i="1"/>
  <c r="EX23" i="1"/>
  <c r="EX24" i="1"/>
  <c r="EX25" i="1"/>
  <c r="EX26" i="1"/>
  <c r="EX27" i="1"/>
  <c r="EX28" i="1"/>
  <c r="EX29" i="1"/>
  <c r="EX31" i="1"/>
  <c r="EX32" i="1"/>
  <c r="EX33" i="1"/>
  <c r="EX34" i="1"/>
  <c r="EX35" i="1"/>
  <c r="EX36" i="1"/>
  <c r="EX37" i="1"/>
  <c r="EU41" i="1"/>
  <c r="EU18" i="1"/>
  <c r="EU19" i="1"/>
  <c r="EU20" i="1"/>
  <c r="EU12" i="1"/>
  <c r="FL38" i="1" l="1"/>
  <c r="FL6" i="1"/>
  <c r="FL44" i="1" s="1"/>
  <c r="ER10" i="1"/>
  <c r="ER14" i="1"/>
  <c r="ER17" i="1"/>
  <c r="ER19" i="1"/>
  <c r="ER23" i="1"/>
  <c r="ER27" i="1"/>
  <c r="ER26" i="1"/>
  <c r="ER35" i="1"/>
  <c r="ER34" i="1"/>
  <c r="ER33" i="1"/>
  <c r="ER37" i="1"/>
  <c r="EI32" i="1"/>
  <c r="EG38" i="1"/>
  <c r="EH38" i="1"/>
  <c r="EI41" i="1"/>
  <c r="EL9" i="1"/>
  <c r="EL12" i="1"/>
  <c r="EL11" i="1"/>
  <c r="EL18" i="1"/>
  <c r="EL27" i="1"/>
  <c r="EL30" i="1"/>
  <c r="EL35" i="1"/>
  <c r="EL34" i="1"/>
  <c r="EL37" i="1"/>
  <c r="EC37" i="1"/>
  <c r="EC34" i="1"/>
  <c r="EC28" i="1"/>
  <c r="EC23" i="1"/>
  <c r="EC21" i="1"/>
  <c r="DZ36" i="1"/>
  <c r="DZ35" i="1"/>
  <c r="DZ34" i="1"/>
  <c r="DZ32" i="1"/>
  <c r="DZ29" i="1"/>
  <c r="DZ27" i="1"/>
  <c r="DZ24" i="1"/>
  <c r="DZ20" i="1"/>
  <c r="DZ19" i="1"/>
  <c r="DZ17" i="1"/>
  <c r="DZ16" i="1"/>
  <c r="DZ15" i="1"/>
  <c r="DZ10" i="1"/>
  <c r="DZ9" i="1"/>
  <c r="DZ8" i="1"/>
  <c r="CU38" i="1" l="1"/>
  <c r="CT38" i="1"/>
  <c r="CM13" i="1"/>
  <c r="CM12" i="1"/>
  <c r="CM11" i="1"/>
  <c r="CM16" i="1"/>
  <c r="CM15" i="1"/>
  <c r="CM25" i="1"/>
  <c r="CM24" i="1"/>
  <c r="CM28" i="1"/>
  <c r="CM31" i="1"/>
  <c r="CM34" i="1"/>
  <c r="CM33" i="1"/>
  <c r="CG25" i="1"/>
  <c r="CG24" i="1"/>
  <c r="CG23" i="1"/>
  <c r="CG17" i="1"/>
  <c r="CG16" i="1"/>
  <c r="CG13" i="1"/>
  <c r="CG12" i="1"/>
  <c r="CG11" i="1"/>
  <c r="CG10" i="1"/>
  <c r="CG9" i="1"/>
  <c r="CG8" i="1"/>
  <c r="CG28" i="1"/>
  <c r="CG30" i="1"/>
  <c r="CG31" i="1"/>
  <c r="CG33" i="1"/>
  <c r="CG34" i="1"/>
  <c r="CG36" i="1"/>
  <c r="CG37" i="1"/>
  <c r="CG41" i="1"/>
  <c r="CG40" i="1"/>
  <c r="BX8" i="1"/>
  <c r="BX7" i="1"/>
  <c r="BX12" i="1"/>
  <c r="BX11" i="1"/>
  <c r="BX10" i="1"/>
  <c r="BX17" i="1"/>
  <c r="BX19" i="1"/>
  <c r="BX22" i="1"/>
  <c r="BX28" i="1"/>
  <c r="BX27" i="1"/>
  <c r="BX26" i="1"/>
  <c r="BX33" i="1"/>
  <c r="BX32" i="1"/>
  <c r="BX31" i="1"/>
  <c r="BX30" i="1"/>
  <c r="BF13" i="1"/>
  <c r="BF17" i="1"/>
  <c r="BF21" i="1"/>
  <c r="BF25" i="1"/>
  <c r="BC8" i="1"/>
  <c r="BC25" i="1"/>
  <c r="AZ32" i="1"/>
  <c r="AZ31" i="1"/>
  <c r="AB42" i="1"/>
  <c r="N38" i="1"/>
  <c r="M41" i="1"/>
  <c r="M40" i="1"/>
  <c r="J7" i="1"/>
  <c r="CM35" i="1" l="1"/>
  <c r="CM32" i="1"/>
  <c r="CM29" i="1"/>
  <c r="CM27" i="1"/>
  <c r="CM26" i="1"/>
  <c r="CM20" i="1"/>
  <c r="CM19" i="1"/>
  <c r="CM18" i="1"/>
  <c r="CM7" i="1"/>
  <c r="CL6" i="1"/>
  <c r="CK6" i="1"/>
  <c r="CJ7" i="1"/>
  <c r="CI6" i="1"/>
  <c r="CH6" i="1"/>
  <c r="CK44" i="1" l="1"/>
  <c r="CM6" i="1"/>
  <c r="CL44" i="1"/>
  <c r="CI44" i="1"/>
  <c r="CH44" i="1"/>
  <c r="CJ6" i="1"/>
  <c r="CM44" i="1" l="1"/>
  <c r="CJ44" i="1"/>
  <c r="GP38" i="1" l="1"/>
  <c r="GQ42" i="1" l="1"/>
  <c r="GQ41" i="1"/>
  <c r="GQ40" i="1"/>
  <c r="GQ39" i="1"/>
  <c r="GO38" i="1"/>
  <c r="GQ38" i="1" s="1"/>
  <c r="GQ37" i="1"/>
  <c r="GQ36" i="1"/>
  <c r="GQ35" i="1"/>
  <c r="GQ34" i="1"/>
  <c r="GQ33" i="1"/>
  <c r="GQ32" i="1"/>
  <c r="GQ31" i="1"/>
  <c r="GQ30" i="1"/>
  <c r="GQ29" i="1"/>
  <c r="GQ28" i="1"/>
  <c r="GQ27" i="1"/>
  <c r="GQ26" i="1"/>
  <c r="GQ25" i="1"/>
  <c r="GQ24" i="1"/>
  <c r="GQ23" i="1"/>
  <c r="GQ22" i="1"/>
  <c r="GQ21" i="1"/>
  <c r="GQ20" i="1"/>
  <c r="GQ19" i="1"/>
  <c r="GQ18" i="1"/>
  <c r="GQ17" i="1"/>
  <c r="GQ16" i="1"/>
  <c r="GQ15" i="1"/>
  <c r="GQ14" i="1"/>
  <c r="GQ13" i="1"/>
  <c r="GQ12" i="1"/>
  <c r="GQ11" i="1"/>
  <c r="GQ10" i="1"/>
  <c r="GQ9" i="1"/>
  <c r="GQ8" i="1"/>
  <c r="GQ7" i="1"/>
  <c r="GP6" i="1"/>
  <c r="GP44" i="1" s="1"/>
  <c r="GO6" i="1"/>
  <c r="EJ38" i="1"/>
  <c r="EK38" i="1"/>
  <c r="GO44" i="1" l="1"/>
  <c r="GQ6" i="1"/>
  <c r="EL36" i="1"/>
  <c r="EL33" i="1"/>
  <c r="EL31" i="1"/>
  <c r="EL29" i="1"/>
  <c r="EL28" i="1"/>
  <c r="EL24" i="1"/>
  <c r="EL21" i="1"/>
  <c r="EL10" i="1"/>
  <c r="EL8" i="1"/>
  <c r="EL7" i="1"/>
  <c r="EK6" i="1"/>
  <c r="EJ6" i="1"/>
  <c r="GQ44" i="1" l="1"/>
  <c r="EK44" i="1"/>
  <c r="EL6" i="1"/>
  <c r="EJ44" i="1"/>
  <c r="DM38" i="1"/>
  <c r="DL38" i="1"/>
  <c r="DN14" i="1"/>
  <c r="DM6" i="1"/>
  <c r="DL6" i="1"/>
  <c r="DJ38" i="1"/>
  <c r="DI38" i="1"/>
  <c r="DK11" i="1"/>
  <c r="DJ6" i="1"/>
  <c r="DI6" i="1"/>
  <c r="DG38" i="1"/>
  <c r="DF38" i="1"/>
  <c r="DH19" i="1"/>
  <c r="DG6" i="1"/>
  <c r="DF6" i="1"/>
  <c r="EF9" i="1"/>
  <c r="EF8" i="1"/>
  <c r="EF14" i="1"/>
  <c r="EF21" i="1"/>
  <c r="EF23" i="1"/>
  <c r="EF31" i="1"/>
  <c r="DJ44" i="1" l="1"/>
  <c r="EL44" i="1"/>
  <c r="DH6" i="1"/>
  <c r="DN6" i="1"/>
  <c r="DM44" i="1"/>
  <c r="DL44" i="1"/>
  <c r="DK6" i="1"/>
  <c r="DG44" i="1"/>
  <c r="DF44" i="1"/>
  <c r="DI44" i="1"/>
  <c r="EE38" i="1"/>
  <c r="ED38" i="1"/>
  <c r="EE6" i="1"/>
  <c r="ED6" i="1"/>
  <c r="DK44" i="1" l="1"/>
  <c r="DH44" i="1"/>
  <c r="DN44" i="1"/>
  <c r="EE44" i="1"/>
  <c r="ED44" i="1"/>
  <c r="EF6" i="1"/>
  <c r="EF44" i="1" l="1"/>
  <c r="EB38" i="1"/>
  <c r="EA38" i="1"/>
  <c r="EC19" i="1"/>
  <c r="EB6" i="1"/>
  <c r="EA6" i="1"/>
  <c r="DY38" i="1"/>
  <c r="DX38" i="1"/>
  <c r="DZ23" i="1"/>
  <c r="DZ21" i="1"/>
  <c r="DZ13" i="1"/>
  <c r="DZ12" i="1"/>
  <c r="DY6" i="1"/>
  <c r="DX6" i="1"/>
  <c r="EB44" i="1" l="1"/>
  <c r="EA44" i="1"/>
  <c r="DX44" i="1"/>
  <c r="EC6" i="1"/>
  <c r="DY44" i="1"/>
  <c r="DZ6" i="1"/>
  <c r="EC44" i="1" l="1"/>
  <c r="DZ44" i="1"/>
  <c r="II8" i="1"/>
  <c r="II9" i="1"/>
  <c r="II10" i="1"/>
  <c r="II11" i="1"/>
  <c r="II12" i="1"/>
  <c r="II13" i="1"/>
  <c r="II14" i="1"/>
  <c r="II15" i="1"/>
  <c r="II16" i="1"/>
  <c r="II17" i="1"/>
  <c r="II18" i="1"/>
  <c r="II19" i="1"/>
  <c r="II20" i="1"/>
  <c r="II21" i="1"/>
  <c r="II22" i="1"/>
  <c r="II23" i="1"/>
  <c r="II24" i="1"/>
  <c r="II25" i="1"/>
  <c r="II26" i="1"/>
  <c r="II27" i="1"/>
  <c r="II28" i="1"/>
  <c r="II29" i="1"/>
  <c r="II30" i="1"/>
  <c r="II31" i="1"/>
  <c r="II32" i="1"/>
  <c r="II33" i="1"/>
  <c r="II34" i="1"/>
  <c r="II35" i="1"/>
  <c r="II36" i="1"/>
  <c r="II37" i="1"/>
  <c r="IH8" i="1"/>
  <c r="IJ8" i="1" s="1"/>
  <c r="IH9" i="1"/>
  <c r="IH10" i="1"/>
  <c r="IJ10" i="1" s="1"/>
  <c r="IH11" i="1"/>
  <c r="IH12" i="1"/>
  <c r="IH13" i="1"/>
  <c r="IH14" i="1"/>
  <c r="II7" i="1"/>
  <c r="IP37" i="1"/>
  <c r="IP11" i="1"/>
  <c r="HR7" i="1"/>
  <c r="HR8" i="1"/>
  <c r="HR9" i="1"/>
  <c r="HR10" i="1"/>
  <c r="HR11" i="1"/>
  <c r="HR12" i="1"/>
  <c r="HR13" i="1"/>
  <c r="HR14" i="1"/>
  <c r="HR15" i="1"/>
  <c r="HR16" i="1"/>
  <c r="HR17" i="1"/>
  <c r="HR18" i="1"/>
  <c r="HR19" i="1"/>
  <c r="HR20" i="1"/>
  <c r="HR21" i="1"/>
  <c r="HR22" i="1"/>
  <c r="HR23" i="1"/>
  <c r="HR24" i="1"/>
  <c r="HR25" i="1"/>
  <c r="HR26" i="1"/>
  <c r="HR27" i="1"/>
  <c r="HR28" i="1"/>
  <c r="HR29" i="1"/>
  <c r="HR30" i="1"/>
  <c r="HR31" i="1"/>
  <c r="HR32" i="1"/>
  <c r="HR33" i="1"/>
  <c r="HR34" i="1"/>
  <c r="HR35" i="1"/>
  <c r="HR36" i="1"/>
  <c r="HR37" i="1"/>
  <c r="HR39" i="1"/>
  <c r="HR40" i="1"/>
  <c r="HR41" i="1"/>
  <c r="HR42" i="1"/>
  <c r="IG30" i="1"/>
  <c r="IG31" i="1"/>
  <c r="HL10" i="1"/>
  <c r="HL11" i="1"/>
  <c r="HL13" i="1"/>
  <c r="HL20" i="1"/>
  <c r="HL21" i="1"/>
  <c r="HL22" i="1"/>
  <c r="HL26" i="1"/>
  <c r="HL37" i="1"/>
  <c r="HL40" i="1"/>
  <c r="HL41" i="1"/>
  <c r="GZ8" i="1"/>
  <c r="GZ9" i="1"/>
  <c r="GZ10" i="1"/>
  <c r="GZ11" i="1"/>
  <c r="GZ12" i="1"/>
  <c r="GZ13" i="1"/>
  <c r="GZ14" i="1"/>
  <c r="GZ15" i="1"/>
  <c r="GZ16" i="1"/>
  <c r="GZ17" i="1"/>
  <c r="GZ18" i="1"/>
  <c r="GZ19" i="1"/>
  <c r="GZ20" i="1"/>
  <c r="GZ21" i="1"/>
  <c r="GZ22" i="1"/>
  <c r="GZ23" i="1"/>
  <c r="GZ24" i="1"/>
  <c r="GZ25" i="1"/>
  <c r="GZ26" i="1"/>
  <c r="GZ27" i="1"/>
  <c r="GZ28" i="1"/>
  <c r="GZ29" i="1"/>
  <c r="GZ30" i="1"/>
  <c r="GZ31" i="1"/>
  <c r="GZ32" i="1"/>
  <c r="GZ33" i="1"/>
  <c r="GZ34" i="1"/>
  <c r="GZ35" i="1"/>
  <c r="GZ36" i="1"/>
  <c r="GZ37" i="1"/>
  <c r="GK37" i="1"/>
  <c r="GK36" i="1"/>
  <c r="GK34" i="1"/>
  <c r="GK32" i="1"/>
  <c r="GK29" i="1"/>
  <c r="GK28" i="1"/>
  <c r="GK25" i="1"/>
  <c r="GK24" i="1"/>
  <c r="GK23" i="1"/>
  <c r="GK22" i="1"/>
  <c r="GK21" i="1"/>
  <c r="GK18" i="1"/>
  <c r="GK17" i="1"/>
  <c r="GK15" i="1"/>
  <c r="GK11" i="1"/>
  <c r="GK10" i="1"/>
  <c r="GK9" i="1"/>
  <c r="GK8" i="1"/>
  <c r="GK7" i="1"/>
  <c r="GE32" i="1"/>
  <c r="GE29" i="1"/>
  <c r="GE28" i="1"/>
  <c r="GE25" i="1"/>
  <c r="GE24" i="1"/>
  <c r="GE23" i="1"/>
  <c r="GE22" i="1"/>
  <c r="GE21" i="1"/>
  <c r="GE18" i="1"/>
  <c r="GE17" i="1"/>
  <c r="GE15" i="1"/>
  <c r="GE11" i="1"/>
  <c r="IJ11" i="1" l="1"/>
  <c r="IJ13" i="1"/>
  <c r="IJ14" i="1"/>
  <c r="AW39" i="1"/>
  <c r="CF38" i="1" l="1"/>
  <c r="FA10" i="1"/>
  <c r="AE30" i="1"/>
  <c r="AD38" i="1"/>
  <c r="FG35" i="1"/>
  <c r="CV13" i="1"/>
  <c r="CV14" i="1"/>
  <c r="CV21" i="1"/>
  <c r="CV37" i="1"/>
  <c r="BI10" i="1"/>
  <c r="BI21" i="1"/>
  <c r="BI20" i="1"/>
  <c r="BI27" i="1"/>
  <c r="BI37" i="1"/>
  <c r="DQ41" i="1"/>
  <c r="DQ40" i="1"/>
  <c r="BL40" i="1"/>
  <c r="DB35" i="1"/>
  <c r="AZ19" i="1" l="1"/>
  <c r="CP35" i="1"/>
  <c r="CP41" i="1"/>
  <c r="CP9" i="1"/>
  <c r="CA37" i="1"/>
  <c r="BU39" i="1"/>
  <c r="BU7" i="1"/>
  <c r="BE38" i="1"/>
  <c r="EO7" i="1" l="1"/>
  <c r="EO9" i="1"/>
  <c r="EO10" i="1"/>
  <c r="EO11" i="1"/>
  <c r="EO13" i="1"/>
  <c r="EO14" i="1"/>
  <c r="EO15" i="1"/>
  <c r="EO16" i="1"/>
  <c r="EO18" i="1"/>
  <c r="EO20" i="1"/>
  <c r="EO21" i="1"/>
  <c r="EO22" i="1"/>
  <c r="EO23" i="1"/>
  <c r="EO24" i="1"/>
  <c r="EO25" i="1"/>
  <c r="EO26" i="1"/>
  <c r="EO27" i="1"/>
  <c r="EO29" i="1"/>
  <c r="EO32" i="1"/>
  <c r="EO33" i="1"/>
  <c r="EO34" i="1"/>
  <c r="EO37" i="1"/>
  <c r="EO40" i="1"/>
  <c r="EO41" i="1"/>
  <c r="AQ18" i="1"/>
  <c r="DE40" i="1"/>
  <c r="CY40" i="1"/>
  <c r="AN27" i="1"/>
  <c r="AN29" i="1"/>
  <c r="AN34" i="1"/>
  <c r="AH42" i="1"/>
  <c r="AH30" i="1"/>
  <c r="AE24" i="1"/>
  <c r="AH24" i="1"/>
  <c r="AB30" i="1"/>
  <c r="AB24" i="1"/>
  <c r="M12" i="1" l="1"/>
  <c r="IH7" i="1"/>
  <c r="II42" i="1"/>
  <c r="IH42" i="1"/>
  <c r="II41" i="1"/>
  <c r="IH41" i="1"/>
  <c r="II40" i="1"/>
  <c r="IH40" i="1"/>
  <c r="II39" i="1"/>
  <c r="IH39" i="1"/>
  <c r="IH36" i="1"/>
  <c r="IH37" i="1"/>
  <c r="IJ37" i="1" s="1"/>
  <c r="IH15" i="1"/>
  <c r="IJ15" i="1" s="1"/>
  <c r="IH16" i="1"/>
  <c r="IH17" i="1"/>
  <c r="IJ17" i="1" s="1"/>
  <c r="IH18" i="1"/>
  <c r="IJ18" i="1" s="1"/>
  <c r="IH19" i="1"/>
  <c r="IJ19" i="1" s="1"/>
  <c r="IH20" i="1"/>
  <c r="IH21" i="1"/>
  <c r="IJ21" i="1" s="1"/>
  <c r="IH22" i="1"/>
  <c r="IH23" i="1"/>
  <c r="IJ23" i="1" s="1"/>
  <c r="IH24" i="1"/>
  <c r="IH25" i="1"/>
  <c r="IH26" i="1"/>
  <c r="IH27" i="1"/>
  <c r="IH28" i="1"/>
  <c r="IH29" i="1"/>
  <c r="IH30" i="1"/>
  <c r="IH31" i="1"/>
  <c r="IJ31" i="1" s="1"/>
  <c r="IH32" i="1"/>
  <c r="IH33" i="1"/>
  <c r="IJ33" i="1" s="1"/>
  <c r="IH34" i="1"/>
  <c r="IH35" i="1"/>
  <c r="IJ35" i="1" s="1"/>
  <c r="HD41" i="1"/>
  <c r="FK41" i="1" s="1"/>
  <c r="HD40" i="1"/>
  <c r="FK40" i="1" s="1"/>
  <c r="HD39" i="1"/>
  <c r="FK39" i="1" s="1"/>
  <c r="FK38" i="1" s="1"/>
  <c r="HD36" i="1"/>
  <c r="FK36" i="1" s="1"/>
  <c r="HD35" i="1"/>
  <c r="FK35" i="1" s="1"/>
  <c r="HD34" i="1"/>
  <c r="FK34" i="1" s="1"/>
  <c r="HD33" i="1"/>
  <c r="FK33" i="1" s="1"/>
  <c r="HD32" i="1"/>
  <c r="FK32" i="1" s="1"/>
  <c r="HD28" i="1"/>
  <c r="FK28" i="1" s="1"/>
  <c r="HD26" i="1"/>
  <c r="FK26" i="1" s="1"/>
  <c r="HD25" i="1"/>
  <c r="FK25" i="1" s="1"/>
  <c r="HD23" i="1"/>
  <c r="FK23" i="1" s="1"/>
  <c r="HD22" i="1"/>
  <c r="FK22" i="1" s="1"/>
  <c r="HD21" i="1"/>
  <c r="FK21" i="1" s="1"/>
  <c r="HD20" i="1"/>
  <c r="FK20" i="1" s="1"/>
  <c r="HD19" i="1"/>
  <c r="FK19" i="1" s="1"/>
  <c r="HD18" i="1"/>
  <c r="FK18" i="1" s="1"/>
  <c r="HD17" i="1"/>
  <c r="FK17" i="1" s="1"/>
  <c r="HD16" i="1"/>
  <c r="FK16" i="1" s="1"/>
  <c r="HD15" i="1"/>
  <c r="FK15" i="1" s="1"/>
  <c r="HD14" i="1"/>
  <c r="FK14" i="1" s="1"/>
  <c r="HD13" i="1"/>
  <c r="FK13" i="1" s="1"/>
  <c r="HD12" i="1"/>
  <c r="FK12" i="1" s="1"/>
  <c r="HD11" i="1"/>
  <c r="FK11" i="1" s="1"/>
  <c r="HD9" i="1"/>
  <c r="FK9" i="1" s="1"/>
  <c r="HD8" i="1"/>
  <c r="FK8" i="1" s="1"/>
  <c r="IC38" i="1"/>
  <c r="IB38" i="1"/>
  <c r="GZ42" i="1"/>
  <c r="GZ41" i="1"/>
  <c r="GZ40" i="1"/>
  <c r="GZ39" i="1"/>
  <c r="GY38" i="1"/>
  <c r="GX38" i="1"/>
  <c r="GZ7" i="1"/>
  <c r="GY6" i="1"/>
  <c r="GX6" i="1"/>
  <c r="HQ38" i="1"/>
  <c r="HP38" i="1"/>
  <c r="HQ6" i="1"/>
  <c r="HP6" i="1"/>
  <c r="HN38" i="1"/>
  <c r="HM38" i="1"/>
  <c r="HN6" i="1"/>
  <c r="HM6" i="1"/>
  <c r="HK38" i="1"/>
  <c r="HJ38" i="1"/>
  <c r="HK6" i="1"/>
  <c r="HJ6" i="1"/>
  <c r="FK6" i="1" l="1"/>
  <c r="FM6" i="1" s="1"/>
  <c r="IH38" i="1"/>
  <c r="II38" i="1"/>
  <c r="FK44" i="1"/>
  <c r="IJ41" i="1"/>
  <c r="HR38" i="1"/>
  <c r="IH6" i="1"/>
  <c r="HJ44" i="1"/>
  <c r="GY44" i="1"/>
  <c r="GX44" i="1"/>
  <c r="HK44" i="1"/>
  <c r="HO38" i="1"/>
  <c r="GZ6" i="1"/>
  <c r="HQ44" i="1"/>
  <c r="GZ38" i="1"/>
  <c r="HR6" i="1"/>
  <c r="HP44" i="1"/>
  <c r="HN44" i="1"/>
  <c r="HO6" i="1"/>
  <c r="HL38" i="1"/>
  <c r="HM44" i="1"/>
  <c r="HL6" i="1"/>
  <c r="IH44" i="1" l="1"/>
  <c r="HL44" i="1"/>
  <c r="HR44" i="1"/>
  <c r="GZ44" i="1"/>
  <c r="HO44" i="1"/>
  <c r="DD38" i="1" l="1"/>
  <c r="DC38" i="1"/>
  <c r="AP6" i="1"/>
  <c r="AO6" i="1"/>
  <c r="AO44" i="1" s="1"/>
  <c r="BK38" i="1"/>
  <c r="BJ38" i="1"/>
  <c r="BK6" i="1"/>
  <c r="BJ6" i="1"/>
  <c r="CO38" i="1"/>
  <c r="CN38" i="1"/>
  <c r="BD41" i="1"/>
  <c r="Q41" i="1" s="1"/>
  <c r="Q38" i="1" s="1"/>
  <c r="S38" i="1" s="1"/>
  <c r="BD33" i="1"/>
  <c r="Q33" i="1" s="1"/>
  <c r="BD31" i="1"/>
  <c r="Q31" i="1" s="1"/>
  <c r="BA11" i="1"/>
  <c r="Q11" i="1" s="1"/>
  <c r="AV38" i="1"/>
  <c r="AV44" i="1" s="1"/>
  <c r="AU38" i="1"/>
  <c r="AU44" i="1" s="1"/>
  <c r="AK41" i="1"/>
  <c r="AK40" i="1"/>
  <c r="AK39" i="1"/>
  <c r="AJ38" i="1"/>
  <c r="AI38" i="1"/>
  <c r="AK37" i="1"/>
  <c r="AK36" i="1"/>
  <c r="AK35" i="1"/>
  <c r="AK34" i="1"/>
  <c r="AK33" i="1"/>
  <c r="AK32" i="1"/>
  <c r="AK31" i="1"/>
  <c r="AK29" i="1"/>
  <c r="AK28" i="1"/>
  <c r="AK27" i="1"/>
  <c r="AK26" i="1"/>
  <c r="AK25" i="1"/>
  <c r="AK23" i="1"/>
  <c r="AK22" i="1"/>
  <c r="AK21" i="1"/>
  <c r="AK20" i="1"/>
  <c r="AK19" i="1"/>
  <c r="AK18" i="1"/>
  <c r="AK17" i="1"/>
  <c r="AK16" i="1"/>
  <c r="AK15" i="1"/>
  <c r="AK14" i="1"/>
  <c r="AK13" i="1"/>
  <c r="AK11" i="1"/>
  <c r="AK10" i="1"/>
  <c r="AK8" i="1"/>
  <c r="AK7" i="1"/>
  <c r="AJ6" i="1"/>
  <c r="AI6" i="1"/>
  <c r="AH41" i="1"/>
  <c r="AH40" i="1"/>
  <c r="AH39" i="1"/>
  <c r="AG38" i="1"/>
  <c r="AF38" i="1"/>
  <c r="AH37" i="1"/>
  <c r="AH36" i="1"/>
  <c r="AH35" i="1"/>
  <c r="AH34" i="1"/>
  <c r="AH33" i="1"/>
  <c r="AH32" i="1"/>
  <c r="AH31" i="1"/>
  <c r="AH29" i="1"/>
  <c r="AH28" i="1"/>
  <c r="AH27" i="1"/>
  <c r="AH26" i="1"/>
  <c r="AH25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G6" i="1"/>
  <c r="AF6" i="1"/>
  <c r="AE40" i="1"/>
  <c r="AE39" i="1"/>
  <c r="AC38" i="1"/>
  <c r="AE37" i="1"/>
  <c r="AE36" i="1"/>
  <c r="AE35" i="1"/>
  <c r="AE34" i="1"/>
  <c r="AE33" i="1"/>
  <c r="AE32" i="1"/>
  <c r="AE31" i="1"/>
  <c r="AE29" i="1"/>
  <c r="AE28" i="1"/>
  <c r="AE27" i="1"/>
  <c r="AE26" i="1"/>
  <c r="AE25" i="1"/>
  <c r="AE23" i="1"/>
  <c r="AE22" i="1"/>
  <c r="AE21" i="1"/>
  <c r="AE20" i="1"/>
  <c r="AE19" i="1"/>
  <c r="AE18" i="1"/>
  <c r="AE16" i="1"/>
  <c r="AE15" i="1"/>
  <c r="AE14" i="1"/>
  <c r="AE13" i="1"/>
  <c r="AE12" i="1"/>
  <c r="AE11" i="1"/>
  <c r="AE9" i="1"/>
  <c r="AE8" i="1"/>
  <c r="AD6" i="1"/>
  <c r="AC6" i="1"/>
  <c r="AB41" i="1"/>
  <c r="AB40" i="1"/>
  <c r="AB39" i="1"/>
  <c r="AA38" i="1"/>
  <c r="Z38" i="1"/>
  <c r="AB37" i="1"/>
  <c r="AB36" i="1"/>
  <c r="AB35" i="1"/>
  <c r="AB34" i="1"/>
  <c r="AB33" i="1"/>
  <c r="AB32" i="1"/>
  <c r="AB31" i="1"/>
  <c r="AB29" i="1"/>
  <c r="AB28" i="1"/>
  <c r="AB27" i="1"/>
  <c r="AB26" i="1"/>
  <c r="AB25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A6" i="1"/>
  <c r="Z6" i="1"/>
  <c r="CE38" i="1"/>
  <c r="CG38" i="1" s="1"/>
  <c r="CX38" i="1"/>
  <c r="CW38" i="1"/>
  <c r="DA6" i="1"/>
  <c r="CZ6" i="1"/>
  <c r="DP38" i="1"/>
  <c r="DO38" i="1"/>
  <c r="H38" i="1"/>
  <c r="DB6" i="1" l="1"/>
  <c r="AH6" i="1"/>
  <c r="CP38" i="1"/>
  <c r="BL38" i="1"/>
  <c r="DQ38" i="1"/>
  <c r="CY38" i="1"/>
  <c r="DE38" i="1"/>
  <c r="AA44" i="1"/>
  <c r="AD44" i="1"/>
  <c r="AG44" i="1"/>
  <c r="AQ6" i="1"/>
  <c r="AJ44" i="1"/>
  <c r="Q6" i="1"/>
  <c r="AP44" i="1"/>
  <c r="BK44" i="1"/>
  <c r="BJ44" i="1"/>
  <c r="AW44" i="1"/>
  <c r="AW38" i="1"/>
  <c r="AK6" i="1"/>
  <c r="AI44" i="1"/>
  <c r="AF44" i="1"/>
  <c r="AK38" i="1"/>
  <c r="AH38" i="1"/>
  <c r="AE6" i="1"/>
  <c r="AC44" i="1"/>
  <c r="AE38" i="1"/>
  <c r="AB6" i="1"/>
  <c r="Z44" i="1"/>
  <c r="AB38" i="1"/>
  <c r="AK44" i="1" l="1"/>
  <c r="AQ44" i="1"/>
  <c r="AB44" i="1"/>
  <c r="AE44" i="1"/>
  <c r="BL44" i="1"/>
  <c r="AH44" i="1"/>
  <c r="H6" i="1" l="1"/>
  <c r="H44" i="1" s="1"/>
  <c r="I6" i="1"/>
  <c r="K6" i="1"/>
  <c r="L6" i="1"/>
  <c r="T6" i="1"/>
  <c r="U6" i="1"/>
  <c r="W6" i="1"/>
  <c r="X6" i="1"/>
  <c r="AL6" i="1"/>
  <c r="AM6" i="1"/>
  <c r="AM44" i="1" s="1"/>
  <c r="AX6" i="1"/>
  <c r="AY6" i="1"/>
  <c r="BA6" i="1"/>
  <c r="BA44" i="1" s="1"/>
  <c r="BB6" i="1"/>
  <c r="BD6" i="1"/>
  <c r="BE6" i="1"/>
  <c r="BG6" i="1"/>
  <c r="BH6" i="1"/>
  <c r="BH44" i="1" s="1"/>
  <c r="BM6" i="1"/>
  <c r="BN6" i="1"/>
  <c r="BP6" i="1"/>
  <c r="BQ6" i="1"/>
  <c r="BS6" i="1"/>
  <c r="BT6" i="1"/>
  <c r="BV6" i="1"/>
  <c r="BW6" i="1"/>
  <c r="BW44" i="1" s="1"/>
  <c r="BY6" i="1"/>
  <c r="BY44" i="1" s="1"/>
  <c r="BZ6" i="1"/>
  <c r="CE6" i="1"/>
  <c r="CE44" i="1" s="1"/>
  <c r="CF6" i="1"/>
  <c r="CN6" i="1"/>
  <c r="CN44" i="1" s="1"/>
  <c r="CO6" i="1"/>
  <c r="CQ6" i="1"/>
  <c r="CR6" i="1"/>
  <c r="CT6" i="1"/>
  <c r="CT44" i="1" s="1"/>
  <c r="CU6" i="1"/>
  <c r="CW6" i="1"/>
  <c r="CX6" i="1"/>
  <c r="CX44" i="1" s="1"/>
  <c r="DC6" i="1"/>
  <c r="DC44" i="1" s="1"/>
  <c r="DD6" i="1"/>
  <c r="DO6" i="1"/>
  <c r="DP6" i="1"/>
  <c r="DP44" i="1" s="1"/>
  <c r="DR6" i="1"/>
  <c r="DS6" i="1"/>
  <c r="DU6" i="1"/>
  <c r="DV6" i="1"/>
  <c r="EG6" i="1"/>
  <c r="EH6" i="1"/>
  <c r="EM6" i="1"/>
  <c r="EN6" i="1"/>
  <c r="EP6" i="1"/>
  <c r="EQ6" i="1"/>
  <c r="ES6" i="1"/>
  <c r="ET6" i="1"/>
  <c r="EV6" i="1"/>
  <c r="EW6" i="1"/>
  <c r="EY6" i="1"/>
  <c r="EZ6" i="1"/>
  <c r="FE6" i="1"/>
  <c r="FF6" i="1"/>
  <c r="FH6" i="1"/>
  <c r="FI6" i="1"/>
  <c r="FO6" i="1"/>
  <c r="FQ6" i="1"/>
  <c r="FR6" i="1"/>
  <c r="FT6" i="1"/>
  <c r="FU6" i="1"/>
  <c r="FW6" i="1"/>
  <c r="FX6" i="1"/>
  <c r="FZ6" i="1"/>
  <c r="GA6" i="1"/>
  <c r="GC6" i="1"/>
  <c r="GD6" i="1"/>
  <c r="GF6" i="1"/>
  <c r="GG6" i="1"/>
  <c r="GI6" i="1"/>
  <c r="GJ6" i="1"/>
  <c r="GL6" i="1"/>
  <c r="GM6" i="1"/>
  <c r="GR6" i="1"/>
  <c r="GS6" i="1"/>
  <c r="GU6" i="1"/>
  <c r="GV6" i="1"/>
  <c r="HA6" i="1"/>
  <c r="HB6" i="1"/>
  <c r="HD6" i="1"/>
  <c r="HE6" i="1"/>
  <c r="HG6" i="1"/>
  <c r="HH6" i="1"/>
  <c r="HS6" i="1"/>
  <c r="HT6" i="1"/>
  <c r="HV6" i="1"/>
  <c r="HW6" i="1"/>
  <c r="HY6" i="1"/>
  <c r="HZ6" i="1"/>
  <c r="IB6" i="1"/>
  <c r="IB44" i="1" s="1"/>
  <c r="IC6" i="1"/>
  <c r="IE6" i="1"/>
  <c r="IE44" i="1" s="1"/>
  <c r="IF6" i="1"/>
  <c r="IK6" i="1"/>
  <c r="IL6" i="1"/>
  <c r="IN6" i="1"/>
  <c r="IN44" i="1" s="1"/>
  <c r="IO6" i="1"/>
  <c r="M37" i="1"/>
  <c r="E38" i="1"/>
  <c r="F38" i="1"/>
  <c r="F44" i="1" s="1"/>
  <c r="I38" i="1"/>
  <c r="K38" i="1"/>
  <c r="L38" i="1"/>
  <c r="O38" i="1"/>
  <c r="O44" i="1" s="1"/>
  <c r="T38" i="1"/>
  <c r="U38" i="1"/>
  <c r="W38" i="1"/>
  <c r="X38" i="1"/>
  <c r="AR38" i="1"/>
  <c r="AS38" i="1"/>
  <c r="AS44" i="1" s="1"/>
  <c r="BD38" i="1"/>
  <c r="BM38" i="1"/>
  <c r="BN38" i="1"/>
  <c r="BP38" i="1"/>
  <c r="BQ38" i="1"/>
  <c r="BS38" i="1"/>
  <c r="BT38" i="1"/>
  <c r="CB38" i="1"/>
  <c r="CC38" i="1"/>
  <c r="CC44" i="1" s="1"/>
  <c r="CQ38" i="1"/>
  <c r="CR38" i="1"/>
  <c r="CZ38" i="1"/>
  <c r="DA38" i="1"/>
  <c r="DA44" i="1" s="1"/>
  <c r="DR38" i="1"/>
  <c r="DS38" i="1"/>
  <c r="DU38" i="1"/>
  <c r="DV38" i="1"/>
  <c r="EM38" i="1"/>
  <c r="EN38" i="1"/>
  <c r="EP38" i="1"/>
  <c r="EQ38" i="1"/>
  <c r="ES38" i="1"/>
  <c r="ET38" i="1"/>
  <c r="EV38" i="1"/>
  <c r="EW38" i="1"/>
  <c r="EY38" i="1"/>
  <c r="EZ38" i="1"/>
  <c r="FE38" i="1"/>
  <c r="FF38" i="1"/>
  <c r="FH38" i="1"/>
  <c r="FI38" i="1"/>
  <c r="FN38" i="1"/>
  <c r="FO38" i="1"/>
  <c r="FQ38" i="1"/>
  <c r="FR38" i="1"/>
  <c r="FT38" i="1"/>
  <c r="FU38" i="1"/>
  <c r="FW38" i="1"/>
  <c r="FX38" i="1"/>
  <c r="FZ38" i="1"/>
  <c r="GA38" i="1"/>
  <c r="GC38" i="1"/>
  <c r="GD38" i="1"/>
  <c r="GF38" i="1"/>
  <c r="GG38" i="1"/>
  <c r="GI38" i="1"/>
  <c r="GJ38" i="1"/>
  <c r="GL38" i="1"/>
  <c r="GM38" i="1"/>
  <c r="GR38" i="1"/>
  <c r="GS38" i="1"/>
  <c r="GU38" i="1"/>
  <c r="GV38" i="1"/>
  <c r="HA38" i="1"/>
  <c r="HB38" i="1"/>
  <c r="HD38" i="1"/>
  <c r="HE38" i="1"/>
  <c r="HG38" i="1"/>
  <c r="HH38" i="1"/>
  <c r="HS38" i="1"/>
  <c r="HT38" i="1"/>
  <c r="HV38" i="1"/>
  <c r="HW38" i="1"/>
  <c r="HY38" i="1"/>
  <c r="HZ38" i="1"/>
  <c r="IK38" i="1"/>
  <c r="IL38" i="1"/>
  <c r="AX44" i="1" l="1"/>
  <c r="GG44" i="1"/>
  <c r="U44" i="1"/>
  <c r="FR44" i="1"/>
  <c r="FI44" i="1"/>
  <c r="ET44" i="1"/>
  <c r="BQ44" i="1"/>
  <c r="FH44" i="1"/>
  <c r="EY44" i="1"/>
  <c r="EM44" i="1"/>
  <c r="EZ44" i="1"/>
  <c r="EH44" i="1"/>
  <c r="EO38" i="1"/>
  <c r="BE44" i="1"/>
  <c r="L44" i="1"/>
  <c r="IK44" i="1"/>
  <c r="HS44" i="1"/>
  <c r="FZ44" i="1"/>
  <c r="HY44" i="1"/>
  <c r="GF44" i="1"/>
  <c r="GU44" i="1"/>
  <c r="HA44" i="1"/>
  <c r="GC44" i="1"/>
  <c r="FE44" i="1"/>
  <c r="EV44" i="1"/>
  <c r="EP44" i="1"/>
  <c r="EG44" i="1"/>
  <c r="T44" i="1"/>
  <c r="HX6" i="1"/>
  <c r="GT6" i="1"/>
  <c r="GN6" i="1"/>
  <c r="GK6" i="1"/>
  <c r="GE6" i="1"/>
  <c r="FY6" i="1"/>
  <c r="BR6" i="1"/>
  <c r="V6" i="1"/>
  <c r="HD44" i="1"/>
  <c r="HI6" i="1"/>
  <c r="FT44" i="1"/>
  <c r="FQ44" i="1"/>
  <c r="FN44" i="1"/>
  <c r="IJ38" i="1"/>
  <c r="IL44" i="1"/>
  <c r="HW44" i="1"/>
  <c r="HH44" i="1"/>
  <c r="GS44" i="1"/>
  <c r="GM44" i="1"/>
  <c r="GJ44" i="1"/>
  <c r="FX44" i="1"/>
  <c r="FO44" i="1"/>
  <c r="FF44" i="1"/>
  <c r="EQ44" i="1"/>
  <c r="DV44" i="1"/>
  <c r="DS44" i="1"/>
  <c r="CR44" i="1"/>
  <c r="BT44" i="1"/>
  <c r="BN44" i="1"/>
  <c r="X44" i="1"/>
  <c r="M6" i="1"/>
  <c r="J6" i="1"/>
  <c r="GW6" i="1"/>
  <c r="HC6" i="1"/>
  <c r="HU6" i="1"/>
  <c r="GH6" i="1"/>
  <c r="GB6" i="1"/>
  <c r="FV6" i="1"/>
  <c r="FS6" i="1"/>
  <c r="FG6" i="1"/>
  <c r="EX6" i="1"/>
  <c r="ER6" i="1"/>
  <c r="EI6" i="1"/>
  <c r="BO6" i="1"/>
  <c r="AZ6" i="1"/>
  <c r="Y6" i="1"/>
  <c r="FM39" i="1"/>
  <c r="BR38" i="1"/>
  <c r="BP44" i="1"/>
  <c r="G38" i="1"/>
  <c r="E44" i="1"/>
  <c r="R6" i="1"/>
  <c r="GE38" i="1"/>
  <c r="GD44" i="1"/>
  <c r="EX38" i="1"/>
  <c r="EW44" i="1"/>
  <c r="AY44" i="1"/>
  <c r="J38" i="1"/>
  <c r="I44" i="1"/>
  <c r="IG6" i="1"/>
  <c r="IF44" i="1"/>
  <c r="ID6" i="1"/>
  <c r="IC44" i="1"/>
  <c r="FP6" i="1"/>
  <c r="CG6" i="1"/>
  <c r="CF44" i="1"/>
  <c r="BC6" i="1"/>
  <c r="BB44" i="1"/>
  <c r="CD38" i="1"/>
  <c r="CB44" i="1"/>
  <c r="AT38" i="1"/>
  <c r="AR44" i="1"/>
  <c r="II6" i="1"/>
  <c r="HX38" i="1"/>
  <c r="HV44" i="1"/>
  <c r="HI38" i="1"/>
  <c r="HG44" i="1"/>
  <c r="GT38" i="1"/>
  <c r="GR44" i="1"/>
  <c r="GN38" i="1"/>
  <c r="GL44" i="1"/>
  <c r="GK38" i="1"/>
  <c r="GI44" i="1"/>
  <c r="FY38" i="1"/>
  <c r="FW44" i="1"/>
  <c r="DU44" i="1"/>
  <c r="DR44" i="1"/>
  <c r="CQ44" i="1"/>
  <c r="BS44" i="1"/>
  <c r="BO38" i="1"/>
  <c r="BM44" i="1"/>
  <c r="Y38" i="1"/>
  <c r="W44" i="1"/>
  <c r="P38" i="1"/>
  <c r="N44" i="1"/>
  <c r="V38" i="1"/>
  <c r="DO44" i="1"/>
  <c r="CW44" i="1"/>
  <c r="CS6" i="1"/>
  <c r="BX6" i="1"/>
  <c r="BV44" i="1"/>
  <c r="BI6" i="1"/>
  <c r="BG44" i="1"/>
  <c r="AN6" i="1"/>
  <c r="AL44" i="1"/>
  <c r="EU38" i="1"/>
  <c r="ES44" i="1"/>
  <c r="CZ44" i="1"/>
  <c r="BF38" i="1"/>
  <c r="BD44" i="1"/>
  <c r="M38" i="1"/>
  <c r="K44" i="1"/>
  <c r="IA38" i="1"/>
  <c r="HZ44" i="1"/>
  <c r="HU38" i="1"/>
  <c r="HT44" i="1"/>
  <c r="HF38" i="1"/>
  <c r="HE44" i="1"/>
  <c r="HC38" i="1"/>
  <c r="HB44" i="1"/>
  <c r="GW38" i="1"/>
  <c r="GV44" i="1"/>
  <c r="GB38" i="1"/>
  <c r="GA44" i="1"/>
  <c r="FV38" i="1"/>
  <c r="FU44" i="1"/>
  <c r="EN44" i="1"/>
  <c r="IP6" i="1"/>
  <c r="IO44" i="1"/>
  <c r="IA6" i="1"/>
  <c r="HF6" i="1"/>
  <c r="FJ6" i="1"/>
  <c r="FA6" i="1"/>
  <c r="EU6" i="1"/>
  <c r="EO6" i="1"/>
  <c r="DW6" i="1"/>
  <c r="DT6" i="1"/>
  <c r="DD44" i="1"/>
  <c r="CV6" i="1"/>
  <c r="CU44" i="1"/>
  <c r="CP6" i="1"/>
  <c r="CO44" i="1"/>
  <c r="CA6" i="1"/>
  <c r="BZ44" i="1"/>
  <c r="BU6" i="1"/>
  <c r="BF6" i="1"/>
  <c r="FM9" i="1"/>
  <c r="FM19" i="1"/>
  <c r="FM41" i="1"/>
  <c r="FM37" i="1"/>
  <c r="FM33" i="1"/>
  <c r="FM7" i="1"/>
  <c r="FM35" i="1"/>
  <c r="FM31" i="1"/>
  <c r="FM29" i="1"/>
  <c r="FM27" i="1"/>
  <c r="FM25" i="1"/>
  <c r="FM23" i="1"/>
  <c r="FM21" i="1"/>
  <c r="FM17" i="1"/>
  <c r="FM15" i="1"/>
  <c r="FM13" i="1"/>
  <c r="FM11" i="1"/>
  <c r="FM36" i="1"/>
  <c r="FM34" i="1"/>
  <c r="FM32" i="1"/>
  <c r="FM30" i="1"/>
  <c r="FM28" i="1"/>
  <c r="FM42" i="1"/>
  <c r="FM26" i="1"/>
  <c r="FM24" i="1"/>
  <c r="FM22" i="1"/>
  <c r="FM20" i="1"/>
  <c r="FM18" i="1"/>
  <c r="FM16" i="1"/>
  <c r="FM14" i="1"/>
  <c r="FM12" i="1"/>
  <c r="FM40" i="1"/>
  <c r="FM10" i="1"/>
  <c r="FM8" i="1"/>
  <c r="S31" i="1"/>
  <c r="S17" i="1"/>
  <c r="S13" i="1"/>
  <c r="S22" i="1"/>
  <c r="S23" i="1"/>
  <c r="S8" i="1"/>
  <c r="S37" i="1"/>
  <c r="S39" i="1"/>
  <c r="S19" i="1"/>
  <c r="S41" i="1"/>
  <c r="S9" i="1"/>
  <c r="S16" i="1"/>
  <c r="S28" i="1"/>
  <c r="S26" i="1"/>
  <c r="S40" i="1"/>
  <c r="S25" i="1"/>
  <c r="S21" i="1"/>
  <c r="S35" i="1"/>
  <c r="S7" i="1"/>
  <c r="S24" i="1"/>
  <c r="S20" i="1"/>
  <c r="S14" i="1"/>
  <c r="S27" i="1"/>
  <c r="S11" i="1"/>
  <c r="S10" i="1"/>
  <c r="S36" i="1"/>
  <c r="S33" i="1"/>
  <c r="S30" i="1"/>
  <c r="S32" i="1"/>
  <c r="S29" i="1"/>
  <c r="S42" i="1"/>
  <c r="S18" i="1"/>
  <c r="S15" i="1"/>
  <c r="S12" i="1"/>
  <c r="S34" i="1"/>
  <c r="B8" i="1"/>
  <c r="IQ8" i="1" s="1"/>
  <c r="C8" i="1"/>
  <c r="IR8" i="1" s="1"/>
  <c r="B9" i="1"/>
  <c r="IQ9" i="1" s="1"/>
  <c r="C9" i="1"/>
  <c r="IR9" i="1" s="1"/>
  <c r="B10" i="1"/>
  <c r="IQ10" i="1" s="1"/>
  <c r="C10" i="1"/>
  <c r="IR10" i="1" s="1"/>
  <c r="B11" i="1"/>
  <c r="IQ11" i="1" s="1"/>
  <c r="C11" i="1"/>
  <c r="IR11" i="1" s="1"/>
  <c r="B40" i="1"/>
  <c r="IQ40" i="1" s="1"/>
  <c r="C40" i="1"/>
  <c r="IR40" i="1" s="1"/>
  <c r="B41" i="1"/>
  <c r="IQ41" i="1" s="1"/>
  <c r="C41" i="1"/>
  <c r="IR41" i="1" s="1"/>
  <c r="B12" i="1"/>
  <c r="IQ12" i="1" s="1"/>
  <c r="C12" i="1"/>
  <c r="IR12" i="1" s="1"/>
  <c r="B13" i="1"/>
  <c r="IQ13" i="1" s="1"/>
  <c r="C13" i="1"/>
  <c r="IR13" i="1" s="1"/>
  <c r="B14" i="1"/>
  <c r="IQ14" i="1" s="1"/>
  <c r="C14" i="1"/>
  <c r="IR14" i="1" s="1"/>
  <c r="B15" i="1"/>
  <c r="IQ15" i="1" s="1"/>
  <c r="C15" i="1"/>
  <c r="IR15" i="1" s="1"/>
  <c r="B16" i="1"/>
  <c r="IQ16" i="1" s="1"/>
  <c r="C16" i="1"/>
  <c r="IR16" i="1" s="1"/>
  <c r="B17" i="1"/>
  <c r="IQ17" i="1" s="1"/>
  <c r="C17" i="1"/>
  <c r="IR17" i="1" s="1"/>
  <c r="B18" i="1"/>
  <c r="IQ18" i="1" s="1"/>
  <c r="C18" i="1"/>
  <c r="IR18" i="1" s="1"/>
  <c r="B19" i="1"/>
  <c r="IQ19" i="1" s="1"/>
  <c r="C19" i="1"/>
  <c r="IR19" i="1" s="1"/>
  <c r="B20" i="1"/>
  <c r="IQ20" i="1" s="1"/>
  <c r="C20" i="1"/>
  <c r="IR20" i="1" s="1"/>
  <c r="B21" i="1"/>
  <c r="IQ21" i="1" s="1"/>
  <c r="C21" i="1"/>
  <c r="IR21" i="1" s="1"/>
  <c r="B22" i="1"/>
  <c r="IQ22" i="1" s="1"/>
  <c r="C22" i="1"/>
  <c r="IR22" i="1" s="1"/>
  <c r="B23" i="1"/>
  <c r="IQ23" i="1" s="1"/>
  <c r="C23" i="1"/>
  <c r="IR23" i="1" s="1"/>
  <c r="B24" i="1"/>
  <c r="IQ24" i="1" s="1"/>
  <c r="C24" i="1"/>
  <c r="IR24" i="1" s="1"/>
  <c r="B25" i="1"/>
  <c r="IQ25" i="1" s="1"/>
  <c r="C25" i="1"/>
  <c r="IR25" i="1" s="1"/>
  <c r="B26" i="1"/>
  <c r="IQ26" i="1" s="1"/>
  <c r="C26" i="1"/>
  <c r="IR26" i="1" s="1"/>
  <c r="B39" i="1"/>
  <c r="C39" i="1"/>
  <c r="B42" i="1"/>
  <c r="IQ42" i="1" s="1"/>
  <c r="C42" i="1"/>
  <c r="IR42" i="1" s="1"/>
  <c r="B27" i="1"/>
  <c r="IQ27" i="1" s="1"/>
  <c r="C27" i="1"/>
  <c r="IR27" i="1" s="1"/>
  <c r="B28" i="1"/>
  <c r="IQ28" i="1" s="1"/>
  <c r="C28" i="1"/>
  <c r="IR28" i="1" s="1"/>
  <c r="B29" i="1"/>
  <c r="IQ29" i="1" s="1"/>
  <c r="C29" i="1"/>
  <c r="IR29" i="1" s="1"/>
  <c r="B30" i="1"/>
  <c r="IQ30" i="1" s="1"/>
  <c r="C30" i="1"/>
  <c r="IR30" i="1" s="1"/>
  <c r="B31" i="1"/>
  <c r="IQ31" i="1" s="1"/>
  <c r="C31" i="1"/>
  <c r="IR31" i="1" s="1"/>
  <c r="B32" i="1"/>
  <c r="IQ32" i="1" s="1"/>
  <c r="C32" i="1"/>
  <c r="IR32" i="1" s="1"/>
  <c r="B33" i="1"/>
  <c r="IQ33" i="1" s="1"/>
  <c r="C33" i="1"/>
  <c r="IR33" i="1" s="1"/>
  <c r="B34" i="1"/>
  <c r="IQ34" i="1" s="1"/>
  <c r="C34" i="1"/>
  <c r="IR34" i="1" s="1"/>
  <c r="B35" i="1"/>
  <c r="IQ35" i="1" s="1"/>
  <c r="C35" i="1"/>
  <c r="IR35" i="1" s="1"/>
  <c r="B36" i="1"/>
  <c r="IQ36" i="1" s="1"/>
  <c r="C36" i="1"/>
  <c r="IR36" i="1" s="1"/>
  <c r="B37" i="1"/>
  <c r="IQ37" i="1" s="1"/>
  <c r="C37" i="1"/>
  <c r="IR37" i="1" s="1"/>
  <c r="C7" i="1"/>
  <c r="IR7" i="1" s="1"/>
  <c r="B7" i="1"/>
  <c r="IQ7" i="1" s="1"/>
  <c r="V8" i="1"/>
  <c r="V9" i="1"/>
  <c r="V10" i="1"/>
  <c r="V11" i="1"/>
  <c r="V40" i="1"/>
  <c r="V4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39" i="1"/>
  <c r="V42" i="1"/>
  <c r="V27" i="1"/>
  <c r="V28" i="1"/>
  <c r="V29" i="1"/>
  <c r="V30" i="1"/>
  <c r="V31" i="1"/>
  <c r="V32" i="1"/>
  <c r="V33" i="1"/>
  <c r="V34" i="1"/>
  <c r="V35" i="1"/>
  <c r="V36" i="1"/>
  <c r="V37" i="1"/>
  <c r="GB11" i="1"/>
  <c r="GB41" i="1"/>
  <c r="GB18" i="1"/>
  <c r="GB21" i="1"/>
  <c r="GB23" i="1"/>
  <c r="GB28" i="1"/>
  <c r="GB37" i="1"/>
  <c r="FY11" i="1"/>
  <c r="FY41" i="1"/>
  <c r="FY18" i="1"/>
  <c r="FY21" i="1"/>
  <c r="FY23" i="1"/>
  <c r="FY28" i="1"/>
  <c r="FY37" i="1"/>
  <c r="IG12" i="1"/>
  <c r="IG15" i="1"/>
  <c r="IG19" i="1"/>
  <c r="IG29" i="1"/>
  <c r="IA8" i="1"/>
  <c r="IA9" i="1"/>
  <c r="IA10" i="1"/>
  <c r="IA11" i="1"/>
  <c r="IA40" i="1"/>
  <c r="IA41" i="1"/>
  <c r="IA12" i="1"/>
  <c r="IA13" i="1"/>
  <c r="IA14" i="1"/>
  <c r="IA15" i="1"/>
  <c r="IA16" i="1"/>
  <c r="IA17" i="1"/>
  <c r="IA18" i="1"/>
  <c r="IA19" i="1"/>
  <c r="IA20" i="1"/>
  <c r="IA21" i="1"/>
  <c r="IA22" i="1"/>
  <c r="IA23" i="1"/>
  <c r="IA24" i="1"/>
  <c r="IA25" i="1"/>
  <c r="IA26" i="1"/>
  <c r="IA39" i="1"/>
  <c r="IA42" i="1"/>
  <c r="IA27" i="1"/>
  <c r="IA28" i="1"/>
  <c r="IA29" i="1"/>
  <c r="IA30" i="1"/>
  <c r="IA31" i="1"/>
  <c r="IA32" i="1"/>
  <c r="IA33" i="1"/>
  <c r="IA34" i="1"/>
  <c r="IA35" i="1"/>
  <c r="IA36" i="1"/>
  <c r="IA37" i="1"/>
  <c r="HX10" i="1"/>
  <c r="HX11" i="1"/>
  <c r="HX41" i="1"/>
  <c r="HX12" i="1"/>
  <c r="HX13" i="1"/>
  <c r="HX14" i="1"/>
  <c r="HX15" i="1"/>
  <c r="HX16" i="1"/>
  <c r="HX17" i="1"/>
  <c r="HX18" i="1"/>
  <c r="HX19" i="1"/>
  <c r="HX20" i="1"/>
  <c r="HX21" i="1"/>
  <c r="HX22" i="1"/>
  <c r="HX23" i="1"/>
  <c r="HX24" i="1"/>
  <c r="HX25" i="1"/>
  <c r="HX26" i="1"/>
  <c r="HX39" i="1"/>
  <c r="HX27" i="1"/>
  <c r="HX28" i="1"/>
  <c r="HX29" i="1"/>
  <c r="HX31" i="1"/>
  <c r="HX32" i="1"/>
  <c r="HX33" i="1"/>
  <c r="HX34" i="1"/>
  <c r="HX35" i="1"/>
  <c r="HX36" i="1"/>
  <c r="HX37" i="1"/>
  <c r="ID15" i="1"/>
  <c r="ID30" i="1"/>
  <c r="ID31" i="1"/>
  <c r="FJ15" i="1"/>
  <c r="EX39" i="1"/>
  <c r="EU8" i="1"/>
  <c r="EU9" i="1"/>
  <c r="EU10" i="1"/>
  <c r="EU11" i="1"/>
  <c r="EU40" i="1"/>
  <c r="EU13" i="1"/>
  <c r="EU14" i="1"/>
  <c r="EU15" i="1"/>
  <c r="EU16" i="1"/>
  <c r="EU17" i="1"/>
  <c r="EU21" i="1"/>
  <c r="EU22" i="1"/>
  <c r="EU23" i="1"/>
  <c r="EU24" i="1"/>
  <c r="EU25" i="1"/>
  <c r="EU26" i="1"/>
  <c r="EU39" i="1"/>
  <c r="EU27" i="1"/>
  <c r="EU28" i="1"/>
  <c r="EU29" i="1"/>
  <c r="EU30" i="1"/>
  <c r="EU31" i="1"/>
  <c r="EU32" i="1"/>
  <c r="EU33" i="1"/>
  <c r="EU34" i="1"/>
  <c r="EU35" i="1"/>
  <c r="EU36" i="1"/>
  <c r="EU37" i="1"/>
  <c r="DW19" i="1"/>
  <c r="DT15" i="1"/>
  <c r="DT30" i="1"/>
  <c r="DT31" i="1"/>
  <c r="CV19" i="1"/>
  <c r="BF10" i="1"/>
  <c r="BF11" i="1"/>
  <c r="BF41" i="1"/>
  <c r="BF23" i="1"/>
  <c r="BF31" i="1"/>
  <c r="BF33" i="1"/>
  <c r="BF35" i="1"/>
  <c r="BF37" i="1"/>
  <c r="BC10" i="1"/>
  <c r="BC11" i="1"/>
  <c r="BC21" i="1"/>
  <c r="BC22" i="1"/>
  <c r="BC27" i="1"/>
  <c r="BC29" i="1"/>
  <c r="BC32" i="1"/>
  <c r="BC35" i="1"/>
  <c r="GK41" i="1"/>
  <c r="GK39" i="1"/>
  <c r="GK35" i="1"/>
  <c r="GH27" i="1"/>
  <c r="GH35" i="1"/>
  <c r="GE8" i="1"/>
  <c r="GE9" i="1"/>
  <c r="GE10" i="1"/>
  <c r="GE41" i="1"/>
  <c r="GE39" i="1"/>
  <c r="GE34" i="1"/>
  <c r="GE35" i="1"/>
  <c r="AZ23" i="1"/>
  <c r="AZ29" i="1"/>
  <c r="AT41" i="1"/>
  <c r="BX21" i="1"/>
  <c r="BX36" i="1"/>
  <c r="BU41" i="1"/>
  <c r="BU38" i="1" s="1"/>
  <c r="BR11" i="1"/>
  <c r="BR14" i="1"/>
  <c r="BR15" i="1"/>
  <c r="BR17" i="1"/>
  <c r="BR21" i="1"/>
  <c r="BR25" i="1"/>
  <c r="BR39" i="1"/>
  <c r="BR42" i="1"/>
  <c r="BR27" i="1"/>
  <c r="BR28" i="1"/>
  <c r="BR29" i="1"/>
  <c r="BR31" i="1"/>
  <c r="BR32" i="1"/>
  <c r="BR33" i="1"/>
  <c r="BR34" i="1"/>
  <c r="BR35" i="1"/>
  <c r="BR37" i="1"/>
  <c r="BO8" i="1"/>
  <c r="BO9" i="1"/>
  <c r="BO10" i="1"/>
  <c r="BO11" i="1"/>
  <c r="BO40" i="1"/>
  <c r="BO4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6" i="1"/>
  <c r="BO39" i="1"/>
  <c r="BO42" i="1"/>
  <c r="BO27" i="1"/>
  <c r="BO28" i="1"/>
  <c r="BO29" i="1"/>
  <c r="BO30" i="1"/>
  <c r="BO31" i="1"/>
  <c r="BO32" i="1"/>
  <c r="BO33" i="1"/>
  <c r="BO34" i="1"/>
  <c r="BO35" i="1"/>
  <c r="BO36" i="1"/>
  <c r="BO37" i="1"/>
  <c r="BI35" i="1"/>
  <c r="HC8" i="1"/>
  <c r="HC9" i="1"/>
  <c r="HC10" i="1"/>
  <c r="HC11" i="1"/>
  <c r="HC40" i="1"/>
  <c r="HC41" i="1"/>
  <c r="HC12" i="1"/>
  <c r="HC13" i="1"/>
  <c r="HC14" i="1"/>
  <c r="HC15" i="1"/>
  <c r="HC16" i="1"/>
  <c r="HC17" i="1"/>
  <c r="HC18" i="1"/>
  <c r="HC19" i="1"/>
  <c r="HC20" i="1"/>
  <c r="HC21" i="1"/>
  <c r="HC22" i="1"/>
  <c r="HC23" i="1"/>
  <c r="HC24" i="1"/>
  <c r="HC25" i="1"/>
  <c r="HC26" i="1"/>
  <c r="HC39" i="1"/>
  <c r="HC42" i="1"/>
  <c r="HC27" i="1"/>
  <c r="HC28" i="1"/>
  <c r="HC29" i="1"/>
  <c r="HC30" i="1"/>
  <c r="HC31" i="1"/>
  <c r="HC32" i="1"/>
  <c r="HC33" i="1"/>
  <c r="HC34" i="1"/>
  <c r="HC35" i="1"/>
  <c r="HC36" i="1"/>
  <c r="HC37" i="1"/>
  <c r="GW11" i="1"/>
  <c r="GW40" i="1"/>
  <c r="GW41" i="1"/>
  <c r="GW13" i="1"/>
  <c r="GW14" i="1"/>
  <c r="GW18" i="1"/>
  <c r="GW21" i="1"/>
  <c r="GW22" i="1"/>
  <c r="GW25" i="1"/>
  <c r="GW39" i="1"/>
  <c r="GW42" i="1"/>
  <c r="GW29" i="1"/>
  <c r="GW31" i="1"/>
  <c r="GW34" i="1"/>
  <c r="GW35" i="1"/>
  <c r="GW36" i="1"/>
  <c r="GW37" i="1"/>
  <c r="GT8" i="1"/>
  <c r="GT9" i="1"/>
  <c r="GT10" i="1"/>
  <c r="GT11" i="1"/>
  <c r="GT40" i="1"/>
  <c r="GT41" i="1"/>
  <c r="GT12" i="1"/>
  <c r="GT13" i="1"/>
  <c r="GT14" i="1"/>
  <c r="GT15" i="1"/>
  <c r="GT16" i="1"/>
  <c r="GT17" i="1"/>
  <c r="GT18" i="1"/>
  <c r="GT19" i="1"/>
  <c r="GT20" i="1"/>
  <c r="GT21" i="1"/>
  <c r="GT22" i="1"/>
  <c r="GT23" i="1"/>
  <c r="GT24" i="1"/>
  <c r="GT25" i="1"/>
  <c r="GT26" i="1"/>
  <c r="GT39" i="1"/>
  <c r="GT42" i="1"/>
  <c r="GT27" i="1"/>
  <c r="GT28" i="1"/>
  <c r="GT29" i="1"/>
  <c r="GT30" i="1"/>
  <c r="GT31" i="1"/>
  <c r="GT32" i="1"/>
  <c r="GT33" i="1"/>
  <c r="GT34" i="1"/>
  <c r="GT35" i="1"/>
  <c r="GT36" i="1"/>
  <c r="GT37" i="1"/>
  <c r="GN8" i="1"/>
  <c r="GN9" i="1"/>
  <c r="GN10" i="1"/>
  <c r="GN11" i="1"/>
  <c r="GN40" i="1"/>
  <c r="GN41" i="1"/>
  <c r="GN12" i="1"/>
  <c r="GN13" i="1"/>
  <c r="GN14" i="1"/>
  <c r="GN15" i="1"/>
  <c r="GN16" i="1"/>
  <c r="GN17" i="1"/>
  <c r="GN18" i="1"/>
  <c r="GN19" i="1"/>
  <c r="GN20" i="1"/>
  <c r="GN21" i="1"/>
  <c r="GN22" i="1"/>
  <c r="GN23" i="1"/>
  <c r="GN24" i="1"/>
  <c r="GN25" i="1"/>
  <c r="GN26" i="1"/>
  <c r="GN39" i="1"/>
  <c r="GN42" i="1"/>
  <c r="GN27" i="1"/>
  <c r="GN28" i="1"/>
  <c r="GN29" i="1"/>
  <c r="GN30" i="1"/>
  <c r="GN31" i="1"/>
  <c r="GN32" i="1"/>
  <c r="GN33" i="1"/>
  <c r="GN34" i="1"/>
  <c r="GN35" i="1"/>
  <c r="GN36" i="1"/>
  <c r="GN37" i="1"/>
  <c r="AN18" i="1"/>
  <c r="AN37" i="1"/>
  <c r="IP35" i="1"/>
  <c r="ER13" i="1"/>
  <c r="ER21" i="1"/>
  <c r="ER29" i="1"/>
  <c r="EI10" i="1"/>
  <c r="EI13" i="1"/>
  <c r="EI14" i="1"/>
  <c r="HI8" i="1"/>
  <c r="HI9" i="1"/>
  <c r="HI10" i="1"/>
  <c r="HI11" i="1"/>
  <c r="HI40" i="1"/>
  <c r="HI41" i="1"/>
  <c r="HI12" i="1"/>
  <c r="HI13" i="1"/>
  <c r="HI14" i="1"/>
  <c r="HI15" i="1"/>
  <c r="HI16" i="1"/>
  <c r="HI17" i="1"/>
  <c r="HI18" i="1"/>
  <c r="HI19" i="1"/>
  <c r="HI20" i="1"/>
  <c r="HI21" i="1"/>
  <c r="HI22" i="1"/>
  <c r="HI23" i="1"/>
  <c r="HI24" i="1"/>
  <c r="HI25" i="1"/>
  <c r="HI26" i="1"/>
  <c r="HI39" i="1"/>
  <c r="HI42" i="1"/>
  <c r="HI27" i="1"/>
  <c r="HI28" i="1"/>
  <c r="HI29" i="1"/>
  <c r="HI30" i="1"/>
  <c r="HI31" i="1"/>
  <c r="HI32" i="1"/>
  <c r="HI33" i="1"/>
  <c r="HI34" i="1"/>
  <c r="HI35" i="1"/>
  <c r="HI36" i="1"/>
  <c r="HI37" i="1"/>
  <c r="HF8" i="1"/>
  <c r="HF9" i="1"/>
  <c r="HF10" i="1"/>
  <c r="HF11" i="1"/>
  <c r="HF40" i="1"/>
  <c r="HF41" i="1"/>
  <c r="HF12" i="1"/>
  <c r="HF13" i="1"/>
  <c r="HF14" i="1"/>
  <c r="HF15" i="1"/>
  <c r="HF16" i="1"/>
  <c r="HF17" i="1"/>
  <c r="HF18" i="1"/>
  <c r="HF19" i="1"/>
  <c r="HF20" i="1"/>
  <c r="HF21" i="1"/>
  <c r="HF22" i="1"/>
  <c r="HF23" i="1"/>
  <c r="HF24" i="1"/>
  <c r="HF25" i="1"/>
  <c r="HF26" i="1"/>
  <c r="HF39" i="1"/>
  <c r="HF42" i="1"/>
  <c r="HF27" i="1"/>
  <c r="HF28" i="1"/>
  <c r="HF29" i="1"/>
  <c r="HF30" i="1"/>
  <c r="HF31" i="1"/>
  <c r="HF32" i="1"/>
  <c r="HF33" i="1"/>
  <c r="HF34" i="1"/>
  <c r="HF35" i="1"/>
  <c r="HF36" i="1"/>
  <c r="HF37" i="1"/>
  <c r="FV8" i="1"/>
  <c r="FV9" i="1"/>
  <c r="FV10" i="1"/>
  <c r="FV11" i="1"/>
  <c r="FV40" i="1"/>
  <c r="FV41" i="1"/>
  <c r="FV12" i="1"/>
  <c r="FV13" i="1"/>
  <c r="FV14" i="1"/>
  <c r="FV15" i="1"/>
  <c r="FV16" i="1"/>
  <c r="FV17" i="1"/>
  <c r="FV18" i="1"/>
  <c r="FV19" i="1"/>
  <c r="FV20" i="1"/>
  <c r="FV21" i="1"/>
  <c r="FV22" i="1"/>
  <c r="FV23" i="1"/>
  <c r="FV24" i="1"/>
  <c r="FV25" i="1"/>
  <c r="FV26" i="1"/>
  <c r="FV39" i="1"/>
  <c r="FV42" i="1"/>
  <c r="FV27" i="1"/>
  <c r="FV28" i="1"/>
  <c r="FV29" i="1"/>
  <c r="FV30" i="1"/>
  <c r="FV31" i="1"/>
  <c r="FV32" i="1"/>
  <c r="FV33" i="1"/>
  <c r="FV34" i="1"/>
  <c r="FV35" i="1"/>
  <c r="FV36" i="1"/>
  <c r="FV3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1" i="1"/>
  <c r="CS32" i="1"/>
  <c r="CS33" i="1"/>
  <c r="CS34" i="1"/>
  <c r="CS35" i="1"/>
  <c r="CS36" i="1"/>
  <c r="CS37" i="1"/>
  <c r="CG18" i="1"/>
  <c r="CG19" i="1"/>
  <c r="CG20" i="1"/>
  <c r="CG21" i="1"/>
  <c r="CG26" i="1"/>
  <c r="CG27" i="1"/>
  <c r="CG29" i="1"/>
  <c r="CG32" i="1"/>
  <c r="CG35" i="1"/>
  <c r="CD39" i="1"/>
  <c r="CA34" i="1"/>
  <c r="CA35" i="1"/>
  <c r="HU8" i="1"/>
  <c r="HU9" i="1"/>
  <c r="HU10" i="1"/>
  <c r="HU11" i="1"/>
  <c r="HU12" i="1"/>
  <c r="HU13" i="1"/>
  <c r="HU14" i="1"/>
  <c r="HU15" i="1"/>
  <c r="HU16" i="1"/>
  <c r="HU17" i="1"/>
  <c r="HU18" i="1"/>
  <c r="HU19" i="1"/>
  <c r="HU20" i="1"/>
  <c r="HU21" i="1"/>
  <c r="HU22" i="1"/>
  <c r="HU23" i="1"/>
  <c r="HU24" i="1"/>
  <c r="HU25" i="1"/>
  <c r="HU26" i="1"/>
  <c r="HU42" i="1"/>
  <c r="HU27" i="1"/>
  <c r="HU28" i="1"/>
  <c r="HU29" i="1"/>
  <c r="HU30" i="1"/>
  <c r="HU31" i="1"/>
  <c r="HU32" i="1"/>
  <c r="HU33" i="1"/>
  <c r="HU34" i="1"/>
  <c r="HU35" i="1"/>
  <c r="HU36" i="1"/>
  <c r="HU37" i="1"/>
  <c r="P42" i="1"/>
  <c r="FS8" i="1"/>
  <c r="FS9" i="1"/>
  <c r="FS10" i="1"/>
  <c r="FS11" i="1"/>
  <c r="FS12" i="1"/>
  <c r="FS13" i="1"/>
  <c r="FS14" i="1"/>
  <c r="FS15" i="1"/>
  <c r="FS16" i="1"/>
  <c r="FS17" i="1"/>
  <c r="FS18" i="1"/>
  <c r="FS19" i="1"/>
  <c r="FS20" i="1"/>
  <c r="FS21" i="1"/>
  <c r="FS22" i="1"/>
  <c r="FS23" i="1"/>
  <c r="FS24" i="1"/>
  <c r="FS25" i="1"/>
  <c r="FS26" i="1"/>
  <c r="FS27" i="1"/>
  <c r="FS28" i="1"/>
  <c r="FS29" i="1"/>
  <c r="FS30" i="1"/>
  <c r="FS31" i="1"/>
  <c r="FS32" i="1"/>
  <c r="FS33" i="1"/>
  <c r="FS34" i="1"/>
  <c r="FS35" i="1"/>
  <c r="FS36" i="1"/>
  <c r="FS37" i="1"/>
  <c r="Y8" i="1"/>
  <c r="Y10" i="1"/>
  <c r="Y11" i="1"/>
  <c r="Y40" i="1"/>
  <c r="Y13" i="1"/>
  <c r="Y14" i="1"/>
  <c r="Y15" i="1"/>
  <c r="Y16" i="1"/>
  <c r="Y17" i="1"/>
  <c r="Y19" i="1"/>
  <c r="Y20" i="1"/>
  <c r="Y21" i="1"/>
  <c r="Y22" i="1"/>
  <c r="Y23" i="1"/>
  <c r="Y25" i="1"/>
  <c r="Y26" i="1"/>
  <c r="Y39" i="1"/>
  <c r="Y27" i="1"/>
  <c r="Y28" i="1"/>
  <c r="Y29" i="1"/>
  <c r="Y31" i="1"/>
  <c r="Y32" i="1"/>
  <c r="Y33" i="1"/>
  <c r="Y34" i="1"/>
  <c r="Y35" i="1"/>
  <c r="Y36" i="1"/>
  <c r="Y37" i="1"/>
  <c r="FP12" i="1"/>
  <c r="FP8" i="1"/>
  <c r="FP9" i="1"/>
  <c r="FP10" i="1"/>
  <c r="FP11" i="1"/>
  <c r="FP13" i="1"/>
  <c r="FP14" i="1"/>
  <c r="FP15" i="1"/>
  <c r="FP16" i="1"/>
  <c r="FP17" i="1"/>
  <c r="FP18" i="1"/>
  <c r="FP19" i="1"/>
  <c r="FP20" i="1"/>
  <c r="FP21" i="1"/>
  <c r="FP22" i="1"/>
  <c r="FP23" i="1"/>
  <c r="FP24" i="1"/>
  <c r="FP25" i="1"/>
  <c r="FP26" i="1"/>
  <c r="FP27" i="1"/>
  <c r="FP28" i="1"/>
  <c r="FP29" i="1"/>
  <c r="FP30" i="1"/>
  <c r="FP31" i="1"/>
  <c r="FP32" i="1"/>
  <c r="FP33" i="1"/>
  <c r="FP34" i="1"/>
  <c r="FP35" i="1"/>
  <c r="FP36" i="1"/>
  <c r="FP37" i="1"/>
  <c r="IA7" i="1"/>
  <c r="HX7" i="1"/>
  <c r="EX7" i="1"/>
  <c r="EU7" i="1"/>
  <c r="BF7" i="1"/>
  <c r="GH7" i="1"/>
  <c r="GE7" i="1"/>
  <c r="BR7" i="1"/>
  <c r="BO7" i="1"/>
  <c r="HC7" i="1"/>
  <c r="GW7" i="1"/>
  <c r="GT7" i="1"/>
  <c r="GN7" i="1"/>
  <c r="EI7" i="1"/>
  <c r="HI7" i="1"/>
  <c r="HF7" i="1"/>
  <c r="FV7" i="1"/>
  <c r="CS7" i="1"/>
  <c r="CG7" i="1"/>
  <c r="HU7" i="1"/>
  <c r="FS7" i="1"/>
  <c r="Y7" i="1"/>
  <c r="FP7" i="1"/>
  <c r="M8" i="1"/>
  <c r="M9" i="1"/>
  <c r="M10" i="1"/>
  <c r="M11" i="1"/>
  <c r="M13" i="1"/>
  <c r="M14" i="1"/>
  <c r="M15" i="1"/>
  <c r="M16" i="1"/>
  <c r="M17" i="1"/>
  <c r="M18" i="1"/>
  <c r="M19" i="1"/>
  <c r="M20" i="1"/>
  <c r="M21" i="1"/>
  <c r="M23" i="1"/>
  <c r="M25" i="1"/>
  <c r="M26" i="1"/>
  <c r="M39" i="1"/>
  <c r="M27" i="1"/>
  <c r="M28" i="1"/>
  <c r="M29" i="1"/>
  <c r="M31" i="1"/>
  <c r="M32" i="1"/>
  <c r="M33" i="1"/>
  <c r="M34" i="1"/>
  <c r="M35" i="1"/>
  <c r="M36" i="1"/>
  <c r="M7" i="1"/>
  <c r="J8" i="1"/>
  <c r="J9" i="1"/>
  <c r="J10" i="1"/>
  <c r="J11" i="1"/>
  <c r="J40" i="1"/>
  <c r="J4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39" i="1"/>
  <c r="J42" i="1"/>
  <c r="J27" i="1"/>
  <c r="J28" i="1"/>
  <c r="J29" i="1"/>
  <c r="J30" i="1"/>
  <c r="J31" i="1"/>
  <c r="J32" i="1"/>
  <c r="J33" i="1"/>
  <c r="J34" i="1"/>
  <c r="J35" i="1"/>
  <c r="J36" i="1"/>
  <c r="J37" i="1"/>
  <c r="V7" i="1"/>
  <c r="G41" i="1"/>
  <c r="G39" i="1"/>
  <c r="G42" i="1"/>
  <c r="G40" i="1"/>
  <c r="C38" i="1" l="1"/>
  <c r="IR39" i="1"/>
  <c r="IR38" i="1" s="1"/>
  <c r="ID44" i="1"/>
  <c r="B38" i="1"/>
  <c r="IQ39" i="1"/>
  <c r="IQ38" i="1" s="1"/>
  <c r="IP44" i="1"/>
  <c r="IG44" i="1"/>
  <c r="S6" i="1"/>
  <c r="R44" i="1"/>
  <c r="CP44" i="1"/>
  <c r="DE44" i="1"/>
  <c r="CY44" i="1"/>
  <c r="CD44" i="1"/>
  <c r="CG44" i="1"/>
  <c r="AN44" i="1"/>
  <c r="BX44" i="1"/>
  <c r="DQ44" i="1"/>
  <c r="CA44" i="1"/>
  <c r="CV44" i="1"/>
  <c r="DB44" i="1"/>
  <c r="AT44" i="1"/>
  <c r="BC44" i="1"/>
  <c r="EO44" i="1"/>
  <c r="EU44" i="1"/>
  <c r="BI44" i="1"/>
  <c r="P44" i="1"/>
  <c r="J44" i="1"/>
  <c r="G44" i="1"/>
  <c r="FS44" i="1"/>
  <c r="BR44" i="1"/>
  <c r="GW44" i="1"/>
  <c r="GE44" i="1"/>
  <c r="V44" i="1"/>
  <c r="BF44" i="1"/>
  <c r="BU44" i="1"/>
  <c r="GH44" i="1"/>
  <c r="FJ44" i="1"/>
  <c r="IA44" i="1"/>
  <c r="GT44" i="1"/>
  <c r="HX44" i="1"/>
  <c r="IQ6" i="1"/>
  <c r="IS37" i="1"/>
  <c r="IS35" i="1"/>
  <c r="IS33" i="1"/>
  <c r="IS31" i="1"/>
  <c r="IS29" i="1"/>
  <c r="IS27" i="1"/>
  <c r="IS25" i="1"/>
  <c r="IS23" i="1"/>
  <c r="IS21" i="1"/>
  <c r="IS19" i="1"/>
  <c r="IS17" i="1"/>
  <c r="IS15" i="1"/>
  <c r="IS13" i="1"/>
  <c r="IS11" i="1"/>
  <c r="IS41" i="1"/>
  <c r="IS9" i="1"/>
  <c r="IS36" i="1"/>
  <c r="IS34" i="1"/>
  <c r="IS32" i="1"/>
  <c r="IS30" i="1"/>
  <c r="IS28" i="1"/>
  <c r="IS26" i="1"/>
  <c r="IS24" i="1"/>
  <c r="IS22" i="1"/>
  <c r="IS20" i="1"/>
  <c r="IS18" i="1"/>
  <c r="IS16" i="1"/>
  <c r="IS14" i="1"/>
  <c r="IS12" i="1"/>
  <c r="IS10" i="1"/>
  <c r="IS8" i="1"/>
  <c r="IS42" i="1"/>
  <c r="ER44" i="1"/>
  <c r="FA44" i="1"/>
  <c r="IS40" i="1"/>
  <c r="IR6" i="1"/>
  <c r="IS7" i="1"/>
  <c r="IS39" i="1"/>
  <c r="EI44" i="1"/>
  <c r="DT44" i="1"/>
  <c r="BO44" i="1"/>
  <c r="HF44" i="1"/>
  <c r="DW44" i="1"/>
  <c r="M44" i="1"/>
  <c r="II44" i="1"/>
  <c r="GB44" i="1"/>
  <c r="GK44" i="1"/>
  <c r="HU44" i="1"/>
  <c r="Y44" i="1"/>
  <c r="EX44" i="1"/>
  <c r="FV44" i="1"/>
  <c r="IM44" i="1"/>
  <c r="HC44" i="1"/>
  <c r="FG44" i="1"/>
  <c r="FP44" i="1"/>
  <c r="CS44" i="1"/>
  <c r="FY44" i="1"/>
  <c r="GN44" i="1"/>
  <c r="HI44" i="1"/>
  <c r="IJ6" i="1"/>
  <c r="FM38" i="1"/>
  <c r="B6" i="1"/>
  <c r="AZ44" i="1"/>
  <c r="C6" i="1"/>
  <c r="D37" i="1"/>
  <c r="D35" i="1"/>
  <c r="D29" i="1"/>
  <c r="D27" i="1"/>
  <c r="D39" i="1"/>
  <c r="D25" i="1"/>
  <c r="D23" i="1"/>
  <c r="D34" i="1"/>
  <c r="D20" i="1"/>
  <c r="D16" i="1"/>
  <c r="D12" i="1"/>
  <c r="D10" i="1"/>
  <c r="D8" i="1"/>
  <c r="D7" i="1"/>
  <c r="D36" i="1"/>
  <c r="D15" i="1"/>
  <c r="D13" i="1"/>
  <c r="D41" i="1"/>
  <c r="D11" i="1"/>
  <c r="D9" i="1"/>
  <c r="D30" i="1"/>
  <c r="D28" i="1"/>
  <c r="D24" i="1"/>
  <c r="D22" i="1"/>
  <c r="D42" i="1"/>
  <c r="D18" i="1"/>
  <c r="D32" i="1"/>
  <c r="D21" i="1"/>
  <c r="D14" i="1"/>
  <c r="D33" i="1"/>
  <c r="D31" i="1"/>
  <c r="D26" i="1"/>
  <c r="D19" i="1"/>
  <c r="D17" i="1"/>
  <c r="D40" i="1"/>
  <c r="B44" i="1" l="1"/>
  <c r="IR44" i="1"/>
  <c r="IJ44" i="1"/>
  <c r="IS6" i="1"/>
  <c r="IS38" i="1"/>
  <c r="D38" i="1"/>
  <c r="FM44" i="1"/>
  <c r="D6" i="1"/>
  <c r="S44" i="1"/>
  <c r="C44" i="1"/>
  <c r="IS44" i="1" l="1"/>
  <c r="D44" i="1"/>
</calcChain>
</file>

<file path=xl/sharedStrings.xml><?xml version="1.0" encoding="utf-8"?>
<sst xmlns="http://schemas.openxmlformats.org/spreadsheetml/2006/main" count="510" uniqueCount="197">
  <si>
    <t>0130271202</t>
  </si>
  <si>
    <t>0130278010</t>
  </si>
  <si>
    <t>0130278020</t>
  </si>
  <si>
    <t>0130278050</t>
  </si>
  <si>
    <t>0130278060</t>
  </si>
  <si>
    <t>8800000704</t>
  </si>
  <si>
    <t>8800050100</t>
  </si>
  <si>
    <t>8800051180</t>
  </si>
  <si>
    <t>0430879206</t>
  </si>
  <si>
    <t>1730372400</t>
  </si>
  <si>
    <t>1730379211</t>
  </si>
  <si>
    <t>24201R0270</t>
  </si>
  <si>
    <t>8800009218</t>
  </si>
  <si>
    <t>03202R5270</t>
  </si>
  <si>
    <t>1410271230</t>
  </si>
  <si>
    <t>1420171201</t>
  </si>
  <si>
    <t>1420171228</t>
  </si>
  <si>
    <t>1420371218</t>
  </si>
  <si>
    <t>1430271432</t>
  </si>
  <si>
    <t>1470271101</t>
  </si>
  <si>
    <t>1490371436</t>
  </si>
  <si>
    <t>14903R0970</t>
  </si>
  <si>
    <t>1210374521</t>
  </si>
  <si>
    <t>1310374505</t>
  </si>
  <si>
    <t>1310379227</t>
  </si>
  <si>
    <t>1310379502</t>
  </si>
  <si>
    <t>1330374315</t>
  </si>
  <si>
    <t>1330374317</t>
  </si>
  <si>
    <t>2710274905</t>
  </si>
  <si>
    <t>2810109602</t>
  </si>
  <si>
    <t>28301R0230</t>
  </si>
  <si>
    <t>8800079208</t>
  </si>
  <si>
    <t>8800051200</t>
  </si>
  <si>
    <t>8800079207</t>
  </si>
  <si>
    <t>8800079214</t>
  </si>
  <si>
    <t>0570577263</t>
  </si>
  <si>
    <t>0570579263</t>
  </si>
  <si>
    <t>Субсидия на оплату труда отдельных категорий работников муниципальных дошкольных и общеобразовательных организаций, непосредственно не связанных с реализацией образовательных программ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</si>
  <si>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</si>
  <si>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</si>
  <si>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 муниципальных районов (городских округов) Забайкальского края</t>
  </si>
  <si>
    <t>Исполнение органами местного самоуправления государственных полномочий по расчету и предоставлению дотаций поселениям на выравнивание бюджетной обеспеченности</t>
  </si>
  <si>
    <t>Финансовое обеспечение передаваемых государственных полномочий по расчету и предоставлению бюджетам поселений дотаций на выравнивание бюджетной обеспеченности</t>
  </si>
  <si>
    <t>Резервные фонды исполнительных органов государственной власти субъекта Российской Федерации</t>
  </si>
  <si>
    <t>Дотации, связанные с особым режимом безопасного функционирования закрытых административно-территориальных образований</t>
  </si>
  <si>
    <t>Осуществление первичного воинского учета на территориях, где отсутствуют военные комиссариаты</t>
  </si>
  <si>
    <t>Осуществление государственных полномочий в сфере труда</t>
  </si>
  <si>
    <t>Реализация государственного полномочия по организации и осуществлению деятельности по опеке и попечительству над несовершеннолетними</t>
  </si>
  <si>
    <t>Администрирование государственного полномочия по организации и осуществлению деятельности по опеке и попечительству над несовершеннолетними</t>
  </si>
  <si>
    <t>Мероприятия государственной программы Российской Федерации "Доступная среда" на 2011-2020 годы</t>
  </si>
  <si>
    <t>Предупреждение и ликвидация последствий чрезвычайных ситуаций и стихийных бедствий природного и техногенного характера</t>
  </si>
  <si>
    <t>Государственная поддержка малого и среднего предпринимательства, включая крестьянские (фермерские) хозяйства, а также реализация мероприятий по поддержке молодежного предпринимательства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</si>
  <si>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</si>
  <si>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</si>
  <si>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Предоставление компенсации затрат родителей (законных представителей) детей-инвалидов на обучение по основным общеобразовательным программам на дому</t>
  </si>
  <si>
    <t>Обеспечение бесплатным питанием детей из малоимущих семей, обучающихся в муниципальных общеобразовательных организациях</t>
  </si>
  <si>
    <t>Организация отдыха и оздоровления детей в каникулярное время</t>
  </si>
  <si>
    <t>Реализация Закона Забайкальского края "Об отдельных вопросах в сфере образования" в части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общеобразовательных учреждений)</t>
  </si>
  <si>
    <t>Создание дополнительных мест в муниципальных образовательных организациях различных типов в соответствии с прогнозируемой потребностью и современными требованиями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</si>
  <si>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</si>
  <si>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Осуществление городским округом "Город Чита" функций административного центра (столицы) Забайкальского края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</si>
  <si>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</si>
  <si>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Осуществление органами местного самоуправления муниципальных районов "Агинский район", "Петровск-Забайкальский район" и "Читинский район" в Забайкальском крае отдельных государственных полномочий в сфере организации транспортного обслуживания населения автомобильным транспортом в межмуниципальном сообщении</t>
  </si>
  <si>
    <t>Администрирование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</si>
  <si>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Субсидия 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</si>
  <si>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Субсидия на строительство, реконструкцию,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</si>
  <si>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Субсидии на погашение кредиторской задолженности по софинансированию капитальных вложений в объекты муниципальной собственности</t>
  </si>
  <si>
    <t>Софинансирование капитальных вложений в объекты муниципальной собственности</t>
  </si>
  <si>
    <t>Финансовое обеспечение мероприятий федеральной целевой программы "Развитие физической культуры и спорта в Российской Федерации на 2016-2020 годы"</t>
  </si>
  <si>
    <t>Поддержка экономического и социального развития коренных малочисленных народов Севера, Сибири и Дальнего Востока</t>
  </si>
  <si>
    <t>Модернизация объектов теплоэнергетики и капитальный ремонт объектов коммунальной инфраструктуры, находящихся в муниципальной собственности</t>
  </si>
  <si>
    <t>Субсидии на поддержку формирования современной городской среды</t>
  </si>
  <si>
    <t>Поддержка обустройства мест массового отдыха населения (городских парков)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</si>
  <si>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</si>
  <si>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Мероприятия по переселению граждан из ветхого и аварийного жилья в зоне Байкало-Амурской магистрали</t>
  </si>
  <si>
    <t>Осуществление государственных полномочий по регистрации и учету граждан, имеющих право на получение единовременной социальной выплаты на приобретение или строительство жилого помещения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</si>
  <si>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</si>
  <si>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государственного полномочия по созданию административных комиссий в Забайкальском крае</t>
  </si>
  <si>
    <t>Осуществление государственного полномочия по материально-техническому и финансовому обеспечению оказания юридической помощи адвокатами в труднодоступных и малонаселенных местностях</t>
  </si>
  <si>
    <t>Организация проведения мероприятий по содержанию безнадзорных животных</t>
  </si>
  <si>
    <t>Администрирование государственного полномочия по организации проведения мероприятий по содержанию безнадзорных животных</t>
  </si>
  <si>
    <t>Агинский район</t>
  </si>
  <si>
    <t>Акшинский район</t>
  </si>
  <si>
    <t>Алек-Заводский район</t>
  </si>
  <si>
    <t>Балейский район</t>
  </si>
  <si>
    <t>Борзинский район</t>
  </si>
  <si>
    <t>г. Петровск-Забайкальский</t>
  </si>
  <si>
    <t>г. Чита</t>
  </si>
  <si>
    <t>Газ-Заводский район</t>
  </si>
  <si>
    <t>Дульдургинский район</t>
  </si>
  <si>
    <t>Забайкальский район</t>
  </si>
  <si>
    <t>Каларский район</t>
  </si>
  <si>
    <t>Калганский район</t>
  </si>
  <si>
    <t>Карымский район</t>
  </si>
  <si>
    <t>Краснокаменск и Краснокаменский район</t>
  </si>
  <si>
    <t>Красночикойский район</t>
  </si>
  <si>
    <t>Кыринский район</t>
  </si>
  <si>
    <t>Могойтуйский район</t>
  </si>
  <si>
    <t>Могочинский район</t>
  </si>
  <si>
    <t>Нерчинский район</t>
  </si>
  <si>
    <t>Нерчинско-Заводский район</t>
  </si>
  <si>
    <t>Оловяннинский район</t>
  </si>
  <si>
    <t>Ононский район</t>
  </si>
  <si>
    <t>п. Агинское</t>
  </si>
  <si>
    <t>п.Горный ЗАТО</t>
  </si>
  <si>
    <t>Петровск-Забайкальский район</t>
  </si>
  <si>
    <t>Приаргунский район</t>
  </si>
  <si>
    <t>Сретенский район</t>
  </si>
  <si>
    <t>Тунгиро-Олекминский район</t>
  </si>
  <si>
    <t>Тунгокоченский район</t>
  </si>
  <si>
    <t>Улетовский район</t>
  </si>
  <si>
    <t>Хилокский район</t>
  </si>
  <si>
    <t>Чернышевский район</t>
  </si>
  <si>
    <t>Читинский район</t>
  </si>
  <si>
    <t>Шелопугинский район</t>
  </si>
  <si>
    <t>Шилкинский район</t>
  </si>
  <si>
    <t>% исполнения</t>
  </si>
  <si>
    <t>Дотации - всего</t>
  </si>
  <si>
    <t>Фактическое исполнение</t>
  </si>
  <si>
    <t>в том числе</t>
  </si>
  <si>
    <t>Субсидии - всего</t>
  </si>
  <si>
    <t>Субвенции- всего</t>
  </si>
  <si>
    <t>Иные межбюджетные трансферты - всего</t>
  </si>
  <si>
    <t>Всего межбюджетных трансфертов</t>
  </si>
  <si>
    <t>Наименование муниципальных районов и городских округов</t>
  </si>
  <si>
    <t>Муниципальные районы</t>
  </si>
  <si>
    <t>Городские окрута</t>
  </si>
  <si>
    <t>ВСЕГО</t>
  </si>
  <si>
    <t>Утвержденные бюджетные назначения (уточненные)</t>
  </si>
  <si>
    <t>тыс.рублей</t>
  </si>
  <si>
    <t>Нераспределенные средства</t>
  </si>
  <si>
    <t>Сведения о предоставлении из бюджета Забайкальского края межбюджетных трансфертов муниципальным районам (городским округам) в 2018 году</t>
  </si>
  <si>
    <t>20102R5670</t>
  </si>
  <si>
    <t xml:space="preserve"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 </t>
  </si>
  <si>
    <t>14102R1590</t>
  </si>
  <si>
    <t>15103R4660</t>
  </si>
  <si>
    <t xml:space="preserve"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  </t>
  </si>
  <si>
    <t>Обеспечение развития и укрепления материально-технической базы муниципальных домов культуры</t>
  </si>
  <si>
    <t>15106R4670</t>
  </si>
  <si>
    <t>Реализация мероприятий по обеспечению жильем молодых семей</t>
  </si>
  <si>
    <t>12301R4970</t>
  </si>
  <si>
    <t>15105R5190</t>
  </si>
  <si>
    <t xml:space="preserve">Поддержка отрасли культуры </t>
  </si>
  <si>
    <t>Субсидии на выравнивание обеспеченности муниципальных районов (городских округов) на реализацию отдельных расходных обязательств</t>
  </si>
  <si>
    <t>0130278181</t>
  </si>
  <si>
    <t>0130278183</t>
  </si>
  <si>
    <t>Субсидии на частичную компенсацию дополнительных расходов на повышение оплаты труда работников бюджетной сферы</t>
  </si>
  <si>
    <t>8800078182</t>
  </si>
  <si>
    <t>Субсидия на реализацию мероприятий проекта "Забайкалье - территория будущего"</t>
  </si>
  <si>
    <t>0130278184</t>
  </si>
  <si>
    <t>0130278185</t>
  </si>
  <si>
    <t>Субсидии на выполнение указов Президента Российской Федерации по повышению оплаты труда отдельных категорий работников учреждений бюджетной сферы, финансируемых за счет средств муниципального района (городского округа)</t>
  </si>
  <si>
    <t>Субсидии бюджетам муниципальных районов (городских округов) на погашение просроченной кредиторской задолженности по отдельным расходным обязательствам местных бюджетов</t>
  </si>
  <si>
    <t>Осуществление городским округом "Поселок Агинское" функций административного центра Агинского Бурятского округа</t>
  </si>
  <si>
    <t>2110678111</t>
  </si>
  <si>
    <t>Развитие сети плоскостных спортивных сооружений в сельской местности</t>
  </si>
  <si>
    <t>2010273670</t>
  </si>
  <si>
    <t>Субсидии на реализацию мероприятий по подготовке документов территориального планирования</t>
  </si>
  <si>
    <t>2610274402</t>
  </si>
  <si>
    <t>Обустройство посадочных площадок на территории Забайкальского края для устойчивого авиатранспортного сообщения с удаленными и труднодоступными районами Забайкальского края</t>
  </si>
  <si>
    <t>1310174300</t>
  </si>
  <si>
    <t>Реализация мероприятий по устойчивому развитию сельских территорий в целях их благоустройства</t>
  </si>
  <si>
    <t>Капитальный ремонт спортивных залов в муниципальных общеобразовательных организациях</t>
  </si>
  <si>
    <t>1490371421</t>
  </si>
  <si>
    <t>Реализация мероприятий по капитальному ремонту объектов инфраструктуры общеобразовательных организаций</t>
  </si>
  <si>
    <t>1490371437</t>
  </si>
  <si>
    <t>Субсидия на подготовку оснований и укладку искусственного покрытия для футбольных полей детско-юношеских спортивных школ</t>
  </si>
  <si>
    <t>1840173950</t>
  </si>
  <si>
    <t>Проведение комплексных кадастровых работ в рамках федеральной целевой программы "Развитие единой государственной системы регистрации прав и кадастрового учета недвижимости (2014–2019 годы)"</t>
  </si>
  <si>
    <t>10101R5110</t>
  </si>
  <si>
    <t>Субсидии на капитальные вложения в объекты капитального строительства муниципальной собственности и в объекты недвижимого имущества, приобретаемые в муниципальную собственность</t>
  </si>
  <si>
    <t>0820374102</t>
  </si>
  <si>
    <t>Приобретение (строительство)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детям-сиротам и детям, оставшимся без попечения родителей, лицам из числа детей-сирот и детей, оставшихся без попечения родителей</t>
  </si>
  <si>
    <t>Осуществление государственных полномочий в области социальной защиты населения</t>
  </si>
  <si>
    <t>Осуществление государственных полномочий в сфере государственного управления</t>
  </si>
  <si>
    <t>1490579230</t>
  </si>
  <si>
    <t>Осуществление государственных полномочий в области образования</t>
  </si>
  <si>
    <t>20101R5670</t>
  </si>
  <si>
    <t>20103R5670</t>
  </si>
  <si>
    <t>Реализация мероприятий по устойчивому развитию сельских территорий</t>
  </si>
  <si>
    <t xml:space="preserve"> 1841074104</t>
  </si>
  <si>
    <t>2720274104</t>
  </si>
  <si>
    <t>1510874104</t>
  </si>
  <si>
    <t>24202R0270</t>
  </si>
  <si>
    <t>1410171201</t>
  </si>
  <si>
    <t>15102R5190</t>
  </si>
  <si>
    <t>15106R5190</t>
  </si>
  <si>
    <t>2010377670</t>
  </si>
  <si>
    <t>Х</t>
  </si>
  <si>
    <t>14904R1120</t>
  </si>
  <si>
    <t>18401R4950</t>
  </si>
  <si>
    <t>19703R5150</t>
  </si>
  <si>
    <t>29101R5550</t>
  </si>
  <si>
    <t>29102R56600</t>
  </si>
  <si>
    <t>2910275600</t>
  </si>
  <si>
    <t>0130279205</t>
  </si>
  <si>
    <t>0820374104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</si>
</sst>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FFC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FAC090"/>
      </top>
      <bottom style="medium">
        <color rgb="FFFAC090"/>
      </bottom>
      <diagonal/>
    </border>
  </borders>
  <cellStyleXfs count="5">
    <xf numFmtId="0" fontId="0" fillId="0" borderId="0"/>
    <xf numFmtId="49" fontId="3" fillId="0" borderId="5">
      <alignment horizontal="center" vertical="center" wrapText="1"/>
    </xf>
    <xf numFmtId="0" fontId="7" fillId="0" borderId="0" applyFont="0" applyFill="0" applyBorder="0" applyAlignment="0" applyProtection="0"/>
    <xf numFmtId="49" fontId="3" fillId="0" borderId="5">
      <alignment horizontal="center" vertical="center" wrapText="1"/>
    </xf>
    <xf numFmtId="4" fontId="9" fillId="2" borderId="17">
      <alignment horizontal="right" shrinkToFit="1"/>
    </xf>
  </cellStyleXfs>
  <cellXfs count="69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6" fillId="0" borderId="0" xfId="0" applyFont="1" applyFill="1"/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164" fontId="1" fillId="3" borderId="2" xfId="0" applyNumberFormat="1" applyFont="1" applyFill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/>
    </xf>
    <xf numFmtId="164" fontId="5" fillId="3" borderId="2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right" vertical="center"/>
    </xf>
    <xf numFmtId="164" fontId="6" fillId="3" borderId="1" xfId="0" applyNumberFormat="1" applyFont="1" applyFill="1" applyBorder="1" applyAlignment="1" applyProtection="1">
      <alignment horizontal="right" vertical="center"/>
      <protection locked="0"/>
    </xf>
    <xf numFmtId="164" fontId="5" fillId="3" borderId="1" xfId="0" applyNumberFormat="1" applyFont="1" applyFill="1" applyBorder="1" applyAlignment="1" applyProtection="1">
      <alignment horizontal="right" vertical="center"/>
      <protection locked="0"/>
    </xf>
    <xf numFmtId="164" fontId="6" fillId="3" borderId="1" xfId="0" applyNumberFormat="1" applyFont="1" applyFill="1" applyBorder="1" applyAlignment="1">
      <alignment horizontal="right" vertical="center"/>
    </xf>
    <xf numFmtId="164" fontId="6" fillId="3" borderId="1" xfId="2" applyNumberFormat="1" applyFont="1" applyFill="1" applyBorder="1" applyAlignment="1" applyProtection="1">
      <alignment horizontal="right" vertical="center" wrapText="1"/>
      <protection locked="0" hidden="1"/>
    </xf>
    <xf numFmtId="164" fontId="8" fillId="3" borderId="1" xfId="3" applyNumberFormat="1" applyFont="1" applyFill="1" applyBorder="1" applyAlignment="1" applyProtection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4" fontId="8" fillId="3" borderId="1" xfId="1" applyNumberFormat="1" applyFont="1" applyFill="1" applyBorder="1" applyAlignment="1" applyProtection="1">
      <alignment horizontal="right" vertical="center" shrinkToFit="1"/>
    </xf>
    <xf numFmtId="164" fontId="10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3" borderId="0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</cellXfs>
  <cellStyles count="5">
    <cellStyle name="xl23" xfId="3"/>
    <cellStyle name="xl34" xfId="4"/>
    <cellStyle name="xl36" xfId="1"/>
    <cellStyle name="Обычный" xfId="0" builtinId="0"/>
    <cellStyle name="Финансов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44"/>
  <sheetViews>
    <sheetView tabSelected="1" zoomScale="90" zoomScaleNormal="90" zoomScaleSheetLayoutView="80" workbookViewId="0">
      <pane xSplit="1" ySplit="5" topLeftCell="B24" activePane="bottomRight" state="frozen"/>
      <selection pane="topRight" activeCell="B1" sqref="B1"/>
      <selection pane="bottomLeft" activeCell="A7" sqref="A7"/>
      <selection pane="bottomRight" activeCell="A44" sqref="A44"/>
    </sheetView>
  </sheetViews>
  <sheetFormatPr defaultColWidth="27.28515625" defaultRowHeight="12.75" x14ac:dyDescent="0.2"/>
  <cols>
    <col min="1" max="1" width="24.5703125" style="1" customWidth="1"/>
    <col min="2" max="2" width="17" style="1" customWidth="1"/>
    <col min="3" max="3" width="15.28515625" style="1" customWidth="1"/>
    <col min="4" max="4" width="11.5703125" style="1" customWidth="1"/>
    <col min="5" max="5" width="16.5703125" style="1" customWidth="1"/>
    <col min="6" max="6" width="13.140625" style="1" customWidth="1"/>
    <col min="7" max="7" width="11.5703125" style="1" customWidth="1"/>
    <col min="8" max="8" width="16" style="1" customWidth="1"/>
    <col min="9" max="9" width="14.85546875" style="1" customWidth="1"/>
    <col min="10" max="10" width="12.85546875" style="1" customWidth="1"/>
    <col min="11" max="11" width="16.140625" style="1" customWidth="1"/>
    <col min="12" max="12" width="16.85546875" style="1" customWidth="1"/>
    <col min="13" max="13" width="12.85546875" style="1" customWidth="1"/>
    <col min="14" max="14" width="16.28515625" style="1" customWidth="1"/>
    <col min="15" max="15" width="15.7109375" style="1" customWidth="1"/>
    <col min="16" max="16" width="11.42578125" style="1" customWidth="1"/>
    <col min="17" max="17" width="16.28515625" style="1" customWidth="1"/>
    <col min="18" max="18" width="14.42578125" style="1" customWidth="1"/>
    <col min="19" max="19" width="11.28515625" style="1" customWidth="1"/>
    <col min="20" max="20" width="15.28515625" style="1" customWidth="1"/>
    <col min="21" max="21" width="12.85546875" style="1" customWidth="1"/>
    <col min="22" max="22" width="11.28515625" style="1" customWidth="1"/>
    <col min="23" max="23" width="17.140625" style="1" customWidth="1"/>
    <col min="24" max="25" width="12.85546875" style="1" customWidth="1"/>
    <col min="26" max="26" width="13.85546875" style="1" customWidth="1"/>
    <col min="27" max="28" width="12.85546875" style="1" customWidth="1"/>
    <col min="29" max="29" width="14.140625" style="1" customWidth="1"/>
    <col min="30" max="31" width="12.85546875" style="1" customWidth="1"/>
    <col min="32" max="32" width="14" style="1" customWidth="1"/>
    <col min="33" max="33" width="12.85546875" style="1" customWidth="1"/>
    <col min="34" max="34" width="11.5703125" style="1" customWidth="1"/>
    <col min="35" max="35" width="13.85546875" style="1" customWidth="1"/>
    <col min="36" max="36" width="12.42578125" style="1" customWidth="1"/>
    <col min="37" max="37" width="11.85546875" style="1" customWidth="1"/>
    <col min="38" max="38" width="14.85546875" style="1" customWidth="1"/>
    <col min="39" max="39" width="13.28515625" style="1" customWidth="1"/>
    <col min="40" max="40" width="11.28515625" style="1" customWidth="1"/>
    <col min="41" max="41" width="14.7109375" style="1" customWidth="1"/>
    <col min="42" max="42" width="12.5703125" style="1" customWidth="1"/>
    <col min="43" max="43" width="11.7109375" style="1" customWidth="1"/>
    <col min="44" max="44" width="14.7109375" style="1" customWidth="1"/>
    <col min="45" max="45" width="13.28515625" style="1" customWidth="1"/>
    <col min="46" max="46" width="11.5703125" style="1" customWidth="1"/>
    <col min="47" max="47" width="14" style="1" customWidth="1"/>
    <col min="48" max="48" width="12.5703125" style="1" customWidth="1"/>
    <col min="49" max="49" width="11.5703125" style="1" customWidth="1"/>
    <col min="50" max="51" width="13.42578125" style="1" customWidth="1"/>
    <col min="52" max="52" width="11.5703125" style="1" customWidth="1"/>
    <col min="53" max="54" width="13.5703125" style="1" customWidth="1"/>
    <col min="55" max="55" width="11.5703125" style="1" customWidth="1"/>
    <col min="56" max="56" width="14.5703125" style="1" customWidth="1"/>
    <col min="57" max="57" width="13.140625" style="1" customWidth="1"/>
    <col min="58" max="58" width="11.5703125" style="1" customWidth="1"/>
    <col min="59" max="60" width="13.85546875" style="1" customWidth="1"/>
    <col min="61" max="61" width="11.5703125" style="1" customWidth="1"/>
    <col min="62" max="62" width="13.85546875" style="1" customWidth="1"/>
    <col min="63" max="63" width="12.42578125" style="1" customWidth="1"/>
    <col min="64" max="64" width="11.5703125" style="1" customWidth="1"/>
    <col min="65" max="65" width="14.42578125" style="1" customWidth="1"/>
    <col min="66" max="66" width="13" style="1" customWidth="1"/>
    <col min="67" max="67" width="11.5703125" style="1" customWidth="1"/>
    <col min="68" max="69" width="14.28515625" style="1" customWidth="1"/>
    <col min="70" max="70" width="12.28515625" style="1" customWidth="1"/>
    <col min="71" max="71" width="13.85546875" style="1" customWidth="1"/>
    <col min="72" max="72" width="12.85546875" style="1" customWidth="1"/>
    <col min="73" max="73" width="11.5703125" style="1" customWidth="1"/>
    <col min="74" max="75" width="14" style="1" customWidth="1"/>
    <col min="76" max="76" width="11.5703125" style="1" customWidth="1"/>
    <col min="77" max="77" width="13.85546875" style="1" customWidth="1"/>
    <col min="78" max="78" width="12.42578125" style="1" customWidth="1"/>
    <col min="79" max="79" width="11.42578125" style="1" customWidth="1"/>
    <col min="80" max="81" width="14" style="1" customWidth="1"/>
    <col min="82" max="82" width="11.5703125" style="1" customWidth="1"/>
    <col min="83" max="83" width="13.42578125" style="1" customWidth="1"/>
    <col min="84" max="84" width="13" style="1" customWidth="1"/>
    <col min="85" max="85" width="11.5703125" style="1" customWidth="1"/>
    <col min="86" max="86" width="14.7109375" style="1" customWidth="1"/>
    <col min="87" max="87" width="12.7109375" style="1" customWidth="1"/>
    <col min="88" max="88" width="11.28515625" style="1" customWidth="1"/>
    <col min="89" max="89" width="13.85546875" style="1" customWidth="1"/>
    <col min="90" max="90" width="13" style="1" customWidth="1"/>
    <col min="91" max="91" width="11.5703125" style="1" customWidth="1"/>
    <col min="92" max="92" width="14.28515625" style="1" customWidth="1"/>
    <col min="93" max="93" width="12.5703125" style="1" customWidth="1"/>
    <col min="94" max="94" width="11.28515625" style="1" customWidth="1"/>
    <col min="95" max="95" width="14" style="1" customWidth="1"/>
    <col min="96" max="96" width="13.140625" style="1" customWidth="1"/>
    <col min="97" max="97" width="11.28515625" style="1" customWidth="1"/>
    <col min="98" max="98" width="14.42578125" style="1" customWidth="1"/>
    <col min="99" max="99" width="13" style="1" customWidth="1"/>
    <col min="100" max="100" width="11.28515625" style="1" customWidth="1"/>
    <col min="101" max="101" width="14" style="1" customWidth="1"/>
    <col min="102" max="102" width="12.85546875" style="1" customWidth="1"/>
    <col min="103" max="103" width="11.5703125" style="1" customWidth="1"/>
    <col min="104" max="104" width="14.7109375" style="1" customWidth="1"/>
    <col min="105" max="105" width="13.140625" style="1" customWidth="1"/>
    <col min="106" max="106" width="11.42578125" style="1" customWidth="1"/>
    <col min="107" max="107" width="14.28515625" style="1" customWidth="1"/>
    <col min="108" max="108" width="12.85546875" style="1" customWidth="1"/>
    <col min="109" max="109" width="11.5703125" style="1" customWidth="1"/>
    <col min="110" max="110" width="14.42578125" style="1" customWidth="1"/>
    <col min="111" max="111" width="12.85546875" style="1" customWidth="1"/>
    <col min="112" max="112" width="11.5703125" style="1" customWidth="1"/>
    <col min="113" max="113" width="14" style="1" customWidth="1"/>
    <col min="114" max="114" width="12.42578125" style="1" customWidth="1"/>
    <col min="115" max="115" width="11.5703125" style="1" customWidth="1"/>
    <col min="116" max="116" width="14.28515625" style="1" customWidth="1"/>
    <col min="117" max="117" width="12.7109375" style="1" customWidth="1"/>
    <col min="118" max="118" width="11.5703125" style="1" customWidth="1"/>
    <col min="119" max="119" width="14.28515625" style="1" customWidth="1"/>
    <col min="120" max="120" width="12.7109375" style="1" customWidth="1"/>
    <col min="121" max="121" width="11.5703125" style="1" customWidth="1"/>
    <col min="122" max="122" width="14.28515625" style="1" customWidth="1"/>
    <col min="123" max="123" width="12.42578125" style="1" customWidth="1"/>
    <col min="124" max="124" width="11.5703125" style="1" customWidth="1"/>
    <col min="125" max="125" width="14" style="1" customWidth="1"/>
    <col min="126" max="126" width="12.42578125" style="1" customWidth="1"/>
    <col min="127" max="127" width="11.5703125" style="1" customWidth="1"/>
    <col min="128" max="128" width="14.5703125" style="1" customWidth="1"/>
    <col min="129" max="129" width="13" style="1" customWidth="1"/>
    <col min="130" max="130" width="11.5703125" style="1" customWidth="1"/>
    <col min="131" max="131" width="14.7109375" style="1" customWidth="1"/>
    <col min="132" max="132" width="12.5703125" style="1" customWidth="1"/>
    <col min="133" max="133" width="11.5703125" style="1" customWidth="1"/>
    <col min="134" max="134" width="14.28515625" style="1" customWidth="1"/>
    <col min="135" max="135" width="12.5703125" style="1" customWidth="1"/>
    <col min="136" max="136" width="11.5703125" style="1" customWidth="1"/>
    <col min="137" max="137" width="13.85546875" style="1" customWidth="1"/>
    <col min="138" max="138" width="13.42578125" style="1" customWidth="1"/>
    <col min="139" max="139" width="11.5703125" style="1" customWidth="1"/>
    <col min="140" max="140" width="14" style="1" customWidth="1"/>
    <col min="141" max="141" width="12.7109375" style="1" customWidth="1"/>
    <col min="142" max="142" width="11.5703125" style="1" customWidth="1"/>
    <col min="143" max="143" width="14.140625" style="1" customWidth="1"/>
    <col min="144" max="144" width="12.85546875" style="1" customWidth="1"/>
    <col min="145" max="145" width="11.5703125" style="1" customWidth="1"/>
    <col min="146" max="146" width="14" style="1" customWidth="1"/>
    <col min="147" max="147" width="12.42578125" style="1" customWidth="1"/>
    <col min="148" max="148" width="11.5703125" style="1" customWidth="1"/>
    <col min="149" max="149" width="14.28515625" style="1" customWidth="1"/>
    <col min="150" max="150" width="12.5703125" style="1" customWidth="1"/>
    <col min="151" max="151" width="11.28515625" style="1" customWidth="1"/>
    <col min="152" max="153" width="13.85546875" style="1" customWidth="1"/>
    <col min="154" max="154" width="11.5703125" style="1" customWidth="1"/>
    <col min="155" max="155" width="14.42578125" style="1" customWidth="1"/>
    <col min="156" max="156" width="13.140625" style="1" customWidth="1"/>
    <col min="157" max="157" width="11.5703125" style="1" customWidth="1"/>
    <col min="158" max="158" width="14.42578125" style="1" customWidth="1"/>
    <col min="159" max="159" width="12.7109375" style="1" customWidth="1"/>
    <col min="160" max="160" width="11.5703125" style="1" customWidth="1"/>
    <col min="161" max="161" width="14" style="1" customWidth="1"/>
    <col min="162" max="162" width="13" style="1" customWidth="1"/>
    <col min="163" max="163" width="11.5703125" style="1" customWidth="1"/>
    <col min="164" max="164" width="14" style="1" customWidth="1"/>
    <col min="165" max="165" width="12.7109375" style="1" customWidth="1"/>
    <col min="166" max="166" width="11.5703125" style="1" customWidth="1"/>
    <col min="167" max="167" width="14.28515625" style="1" customWidth="1"/>
    <col min="168" max="168" width="15" style="1" bestFit="1" customWidth="1"/>
    <col min="169" max="169" width="11.5703125" style="1" customWidth="1"/>
    <col min="170" max="171" width="13.5703125" style="1" customWidth="1"/>
    <col min="172" max="172" width="11.5703125" style="1" customWidth="1"/>
    <col min="173" max="173" width="14.28515625" style="1" customWidth="1"/>
    <col min="174" max="174" width="13" style="1" customWidth="1"/>
    <col min="175" max="175" width="11.5703125" style="1" customWidth="1"/>
    <col min="176" max="176" width="14" style="1" customWidth="1"/>
    <col min="177" max="177" width="12.5703125" style="1" customWidth="1"/>
    <col min="178" max="178" width="11.5703125" style="1" customWidth="1"/>
    <col min="179" max="179" width="13.85546875" style="1" customWidth="1"/>
    <col min="180" max="180" width="12.7109375" style="1" customWidth="1"/>
    <col min="181" max="181" width="11.5703125" style="1" customWidth="1"/>
    <col min="182" max="183" width="14" style="1" customWidth="1"/>
    <col min="184" max="184" width="11.5703125" style="1" customWidth="1"/>
    <col min="185" max="185" width="14.5703125" style="1" customWidth="1"/>
    <col min="186" max="186" width="12.85546875" style="1" customWidth="1"/>
    <col min="187" max="187" width="11.5703125" style="1" customWidth="1"/>
    <col min="188" max="188" width="14.7109375" style="1" customWidth="1"/>
    <col min="189" max="189" width="14.28515625" style="1" customWidth="1"/>
    <col min="190" max="190" width="13" style="1" customWidth="1"/>
    <col min="191" max="191" width="14" style="1" customWidth="1"/>
    <col min="192" max="192" width="12.5703125" style="1" customWidth="1"/>
    <col min="193" max="193" width="11.28515625" style="1" customWidth="1"/>
    <col min="194" max="194" width="14.5703125" style="1" customWidth="1"/>
    <col min="195" max="195" width="13.140625" style="1" customWidth="1"/>
    <col min="196" max="196" width="11.28515625" style="1" customWidth="1"/>
    <col min="197" max="197" width="14" style="1" customWidth="1"/>
    <col min="198" max="198" width="12.7109375" style="1" customWidth="1"/>
    <col min="199" max="199" width="11.5703125" style="1" customWidth="1"/>
    <col min="200" max="200" width="14" style="1" customWidth="1"/>
    <col min="201" max="201" width="12.7109375" style="1" customWidth="1"/>
    <col min="202" max="202" width="11.5703125" style="1" customWidth="1"/>
    <col min="203" max="203" width="14.140625" style="1" customWidth="1"/>
    <col min="204" max="204" width="12.7109375" style="1" customWidth="1"/>
    <col min="205" max="205" width="11.5703125" style="1" customWidth="1"/>
    <col min="206" max="206" width="13.85546875" style="1" customWidth="1"/>
    <col min="207" max="207" width="12.42578125" style="1" customWidth="1"/>
    <col min="208" max="208" width="11.5703125" style="1" customWidth="1"/>
    <col min="209" max="209" width="14" style="1" customWidth="1"/>
    <col min="210" max="210" width="12.5703125" style="1" customWidth="1"/>
    <col min="211" max="211" width="11.5703125" style="1" customWidth="1"/>
    <col min="212" max="212" width="15.140625" style="1" customWidth="1"/>
    <col min="213" max="213" width="13.28515625" style="1" customWidth="1"/>
    <col min="214" max="214" width="11.5703125" style="1" customWidth="1"/>
    <col min="215" max="215" width="14.5703125" style="1" customWidth="1"/>
    <col min="216" max="216" width="13" style="1" customWidth="1"/>
    <col min="217" max="217" width="11.5703125" style="1" customWidth="1"/>
    <col min="218" max="218" width="17.140625" style="1" customWidth="1"/>
    <col min="219" max="219" width="12.7109375" style="1" customWidth="1"/>
    <col min="220" max="220" width="11.5703125" style="1" customWidth="1"/>
    <col min="221" max="221" width="14" style="1" customWidth="1"/>
    <col min="222" max="222" width="12.42578125" style="1" customWidth="1"/>
    <col min="223" max="223" width="11.5703125" style="1" customWidth="1"/>
    <col min="224" max="224" width="14.42578125" style="1" customWidth="1"/>
    <col min="225" max="225" width="12.5703125" style="1" customWidth="1"/>
    <col min="226" max="226" width="11.5703125" style="1" customWidth="1"/>
    <col min="227" max="228" width="14.28515625" style="1" customWidth="1"/>
    <col min="229" max="229" width="11.5703125" style="1" customWidth="1"/>
    <col min="230" max="231" width="14.42578125" style="1" customWidth="1"/>
    <col min="232" max="232" width="11.5703125" style="1" customWidth="1"/>
    <col min="233" max="233" width="15.28515625" style="1" customWidth="1"/>
    <col min="234" max="234" width="13.42578125" style="1" customWidth="1"/>
    <col min="235" max="235" width="11.5703125" style="1" customWidth="1"/>
    <col min="236" max="236" width="14" style="1" customWidth="1"/>
    <col min="237" max="237" width="12.85546875" style="1" customWidth="1"/>
    <col min="238" max="238" width="11.5703125" style="1" customWidth="1"/>
    <col min="239" max="239" width="14.140625" style="1" customWidth="1"/>
    <col min="240" max="240" width="13.28515625" style="1" customWidth="1"/>
    <col min="241" max="241" width="13.5703125" style="1" customWidth="1"/>
    <col min="242" max="243" width="14.85546875" style="6" customWidth="1"/>
    <col min="244" max="244" width="11.5703125" style="6" customWidth="1"/>
    <col min="245" max="245" width="15.5703125" style="1" customWidth="1"/>
    <col min="246" max="246" width="14.42578125" style="1" customWidth="1"/>
    <col min="247" max="247" width="12.85546875" style="1" customWidth="1"/>
    <col min="248" max="249" width="13.28515625" style="1" customWidth="1"/>
    <col min="250" max="250" width="11.7109375" style="1" customWidth="1"/>
    <col min="251" max="251" width="15.28515625" style="1" customWidth="1"/>
    <col min="252" max="252" width="18.42578125" style="1" bestFit="1" customWidth="1"/>
    <col min="253" max="253" width="11.7109375" style="2" customWidth="1"/>
    <col min="254" max="16384" width="27.28515625" style="1"/>
  </cols>
  <sheetData>
    <row r="1" spans="1:255" ht="30" customHeight="1" x14ac:dyDescent="0.2">
      <c r="A1" s="43" t="s">
        <v>131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S1" s="2" t="s">
        <v>129</v>
      </c>
    </row>
    <row r="2" spans="1:255" s="3" customFormat="1" ht="14.25" customHeight="1" x14ac:dyDescent="0.2">
      <c r="A2" s="54" t="s">
        <v>124</v>
      </c>
      <c r="B2" s="44" t="s">
        <v>117</v>
      </c>
      <c r="C2" s="45"/>
      <c r="D2" s="46"/>
      <c r="E2" s="40" t="s">
        <v>119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2"/>
      <c r="Q2" s="44" t="s">
        <v>120</v>
      </c>
      <c r="R2" s="45"/>
      <c r="S2" s="46"/>
      <c r="T2" s="40" t="s">
        <v>119</v>
      </c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2"/>
      <c r="FK2" s="44" t="s">
        <v>121</v>
      </c>
      <c r="FL2" s="45"/>
      <c r="FM2" s="46"/>
      <c r="FN2" s="40" t="s">
        <v>119</v>
      </c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60" t="s">
        <v>122</v>
      </c>
      <c r="II2" s="61"/>
      <c r="IJ2" s="62"/>
      <c r="IK2" s="57" t="s">
        <v>119</v>
      </c>
      <c r="IL2" s="58"/>
      <c r="IM2" s="58"/>
      <c r="IN2" s="58"/>
      <c r="IO2" s="58"/>
      <c r="IP2" s="58"/>
      <c r="IQ2" s="31" t="s">
        <v>123</v>
      </c>
      <c r="IR2" s="31"/>
      <c r="IS2" s="31"/>
    </row>
    <row r="3" spans="1:255" s="4" customFormat="1" ht="105.75" customHeight="1" x14ac:dyDescent="0.2">
      <c r="A3" s="55"/>
      <c r="B3" s="47"/>
      <c r="C3" s="48"/>
      <c r="D3" s="49"/>
      <c r="E3" s="40" t="s">
        <v>38</v>
      </c>
      <c r="F3" s="41"/>
      <c r="G3" s="42"/>
      <c r="H3" s="40" t="s">
        <v>39</v>
      </c>
      <c r="I3" s="41"/>
      <c r="J3" s="42"/>
      <c r="K3" s="40" t="s">
        <v>40</v>
      </c>
      <c r="L3" s="41"/>
      <c r="M3" s="42"/>
      <c r="N3" s="40" t="s">
        <v>44</v>
      </c>
      <c r="O3" s="41"/>
      <c r="P3" s="42"/>
      <c r="Q3" s="47"/>
      <c r="R3" s="48"/>
      <c r="S3" s="49"/>
      <c r="T3" s="40" t="s">
        <v>37</v>
      </c>
      <c r="U3" s="41"/>
      <c r="V3" s="42"/>
      <c r="W3" s="40" t="s">
        <v>143</v>
      </c>
      <c r="X3" s="41"/>
      <c r="Y3" s="42"/>
      <c r="Z3" s="40" t="s">
        <v>146</v>
      </c>
      <c r="AA3" s="41"/>
      <c r="AB3" s="42"/>
      <c r="AC3" s="40" t="s">
        <v>148</v>
      </c>
      <c r="AD3" s="41"/>
      <c r="AE3" s="42"/>
      <c r="AF3" s="40" t="s">
        <v>151</v>
      </c>
      <c r="AG3" s="41"/>
      <c r="AH3" s="41"/>
      <c r="AI3" s="40" t="s">
        <v>152</v>
      </c>
      <c r="AJ3" s="41"/>
      <c r="AK3" s="41"/>
      <c r="AL3" s="40" t="s">
        <v>51</v>
      </c>
      <c r="AM3" s="41"/>
      <c r="AN3" s="42"/>
      <c r="AO3" s="40" t="s">
        <v>168</v>
      </c>
      <c r="AP3" s="41"/>
      <c r="AQ3" s="42"/>
      <c r="AR3" s="40" t="s">
        <v>60</v>
      </c>
      <c r="AS3" s="41"/>
      <c r="AT3" s="42"/>
      <c r="AU3" s="40" t="s">
        <v>153</v>
      </c>
      <c r="AV3" s="41"/>
      <c r="AW3" s="42"/>
      <c r="AX3" s="40" t="s">
        <v>164</v>
      </c>
      <c r="AY3" s="41"/>
      <c r="AZ3" s="42"/>
      <c r="BA3" s="40" t="s">
        <v>64</v>
      </c>
      <c r="BB3" s="41"/>
      <c r="BC3" s="42"/>
      <c r="BD3" s="40" t="s">
        <v>65</v>
      </c>
      <c r="BE3" s="41"/>
      <c r="BF3" s="42"/>
      <c r="BG3" s="40" t="s">
        <v>155</v>
      </c>
      <c r="BH3" s="41"/>
      <c r="BI3" s="42"/>
      <c r="BJ3" s="40" t="s">
        <v>166</v>
      </c>
      <c r="BK3" s="41"/>
      <c r="BL3" s="42"/>
      <c r="BM3" s="40" t="s">
        <v>56</v>
      </c>
      <c r="BN3" s="41"/>
      <c r="BO3" s="42"/>
      <c r="BP3" s="40" t="s">
        <v>57</v>
      </c>
      <c r="BQ3" s="41"/>
      <c r="BR3" s="42"/>
      <c r="BS3" s="40" t="s">
        <v>133</v>
      </c>
      <c r="BT3" s="41"/>
      <c r="BU3" s="42"/>
      <c r="BV3" s="40" t="s">
        <v>59</v>
      </c>
      <c r="BW3" s="41"/>
      <c r="BX3" s="42"/>
      <c r="BY3" s="40" t="s">
        <v>162</v>
      </c>
      <c r="BZ3" s="41"/>
      <c r="CA3" s="42"/>
      <c r="CB3" s="40" t="s">
        <v>136</v>
      </c>
      <c r="CC3" s="41"/>
      <c r="CD3" s="42"/>
      <c r="CE3" s="35" t="s">
        <v>142</v>
      </c>
      <c r="CF3" s="36"/>
      <c r="CG3" s="36"/>
      <c r="CH3" s="36"/>
      <c r="CI3" s="36"/>
      <c r="CJ3" s="36"/>
      <c r="CK3" s="36"/>
      <c r="CL3" s="36"/>
      <c r="CM3" s="53"/>
      <c r="CN3" s="35" t="s">
        <v>58</v>
      </c>
      <c r="CO3" s="36"/>
      <c r="CP3" s="53"/>
      <c r="CQ3" s="35" t="s">
        <v>137</v>
      </c>
      <c r="CR3" s="36"/>
      <c r="CS3" s="53"/>
      <c r="CT3" s="35" t="s">
        <v>161</v>
      </c>
      <c r="CU3" s="36"/>
      <c r="CV3" s="53"/>
      <c r="CW3" s="35" t="s">
        <v>170</v>
      </c>
      <c r="CX3" s="36"/>
      <c r="CY3" s="53"/>
      <c r="CZ3" s="35" t="s">
        <v>67</v>
      </c>
      <c r="DA3" s="36"/>
      <c r="DB3" s="53"/>
      <c r="DC3" s="35" t="s">
        <v>66</v>
      </c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53"/>
      <c r="DO3" s="35" t="s">
        <v>68</v>
      </c>
      <c r="DP3" s="36"/>
      <c r="DQ3" s="53"/>
      <c r="DR3" s="35" t="s">
        <v>69</v>
      </c>
      <c r="DS3" s="36"/>
      <c r="DT3" s="53"/>
      <c r="DU3" s="35" t="s">
        <v>159</v>
      </c>
      <c r="DV3" s="36"/>
      <c r="DW3" s="53"/>
      <c r="DX3" s="35" t="s">
        <v>179</v>
      </c>
      <c r="DY3" s="36"/>
      <c r="DZ3" s="36"/>
      <c r="EA3" s="36"/>
      <c r="EB3" s="36"/>
      <c r="EC3" s="36"/>
      <c r="ED3" s="36"/>
      <c r="EE3" s="36"/>
      <c r="EF3" s="36"/>
      <c r="EG3" s="35" t="s">
        <v>49</v>
      </c>
      <c r="EH3" s="36"/>
      <c r="EI3" s="36"/>
      <c r="EJ3" s="36"/>
      <c r="EK3" s="36"/>
      <c r="EL3" s="53"/>
      <c r="EM3" s="35" t="s">
        <v>139</v>
      </c>
      <c r="EN3" s="36"/>
      <c r="EO3" s="53"/>
      <c r="EP3" s="35" t="s">
        <v>157</v>
      </c>
      <c r="EQ3" s="36"/>
      <c r="ER3" s="53"/>
      <c r="ES3" s="35" t="s">
        <v>70</v>
      </c>
      <c r="ET3" s="36"/>
      <c r="EU3" s="53"/>
      <c r="EV3" s="35" t="s">
        <v>71</v>
      </c>
      <c r="EW3" s="36"/>
      <c r="EX3" s="53"/>
      <c r="EY3" s="35" t="s">
        <v>72</v>
      </c>
      <c r="EZ3" s="36"/>
      <c r="FA3" s="36"/>
      <c r="FB3" s="36"/>
      <c r="FC3" s="36"/>
      <c r="FD3" s="53"/>
      <c r="FE3" s="35" t="s">
        <v>73</v>
      </c>
      <c r="FF3" s="36"/>
      <c r="FG3" s="53"/>
      <c r="FH3" s="35" t="s">
        <v>74</v>
      </c>
      <c r="FI3" s="36"/>
      <c r="FJ3" s="53"/>
      <c r="FK3" s="47"/>
      <c r="FL3" s="48"/>
      <c r="FM3" s="49"/>
      <c r="FN3" s="40" t="s">
        <v>41</v>
      </c>
      <c r="FO3" s="41"/>
      <c r="FP3" s="42"/>
      <c r="FQ3" s="40" t="s">
        <v>42</v>
      </c>
      <c r="FR3" s="41"/>
      <c r="FS3" s="42"/>
      <c r="FT3" s="40" t="s">
        <v>46</v>
      </c>
      <c r="FU3" s="41"/>
      <c r="FV3" s="42"/>
      <c r="FW3" s="40" t="s">
        <v>79</v>
      </c>
      <c r="FX3" s="41"/>
      <c r="FY3" s="42"/>
      <c r="FZ3" s="40" t="s">
        <v>80</v>
      </c>
      <c r="GA3" s="41"/>
      <c r="GB3" s="42"/>
      <c r="GC3" s="40" t="s">
        <v>61</v>
      </c>
      <c r="GD3" s="41"/>
      <c r="GE3" s="42"/>
      <c r="GF3" s="40" t="s">
        <v>62</v>
      </c>
      <c r="GG3" s="41"/>
      <c r="GH3" s="42"/>
      <c r="GI3" s="40" t="s">
        <v>63</v>
      </c>
      <c r="GJ3" s="41"/>
      <c r="GK3" s="42"/>
      <c r="GL3" s="40" t="s">
        <v>53</v>
      </c>
      <c r="GM3" s="41"/>
      <c r="GN3" s="42"/>
      <c r="GO3" s="40" t="s">
        <v>52</v>
      </c>
      <c r="GP3" s="41"/>
      <c r="GQ3" s="41"/>
      <c r="GR3" s="41"/>
      <c r="GS3" s="41"/>
      <c r="GT3" s="42"/>
      <c r="GU3" s="40" t="s">
        <v>54</v>
      </c>
      <c r="GV3" s="41"/>
      <c r="GW3" s="42"/>
      <c r="GX3" s="35" t="s">
        <v>176</v>
      </c>
      <c r="GY3" s="36"/>
      <c r="GZ3" s="53"/>
      <c r="HA3" s="40" t="s">
        <v>55</v>
      </c>
      <c r="HB3" s="41"/>
      <c r="HC3" s="42"/>
      <c r="HD3" s="40" t="s">
        <v>47</v>
      </c>
      <c r="HE3" s="41"/>
      <c r="HF3" s="42"/>
      <c r="HG3" s="40" t="s">
        <v>48</v>
      </c>
      <c r="HH3" s="41"/>
      <c r="HI3" s="42"/>
      <c r="HJ3" s="35" t="s">
        <v>172</v>
      </c>
      <c r="HK3" s="36"/>
      <c r="HL3" s="53"/>
      <c r="HM3" s="35" t="s">
        <v>173</v>
      </c>
      <c r="HN3" s="36"/>
      <c r="HO3" s="53"/>
      <c r="HP3" s="35" t="s">
        <v>174</v>
      </c>
      <c r="HQ3" s="36"/>
      <c r="HR3" s="53"/>
      <c r="HS3" s="40" t="s">
        <v>45</v>
      </c>
      <c r="HT3" s="41"/>
      <c r="HU3" s="42"/>
      <c r="HV3" s="40" t="s">
        <v>76</v>
      </c>
      <c r="HW3" s="41"/>
      <c r="HX3" s="42"/>
      <c r="HY3" s="40" t="s">
        <v>77</v>
      </c>
      <c r="HZ3" s="41"/>
      <c r="IA3" s="42"/>
      <c r="IB3" s="40" t="s">
        <v>75</v>
      </c>
      <c r="IC3" s="41"/>
      <c r="ID3" s="42"/>
      <c r="IE3" s="40" t="s">
        <v>78</v>
      </c>
      <c r="IF3" s="41"/>
      <c r="IG3" s="42"/>
      <c r="IH3" s="63"/>
      <c r="II3" s="64"/>
      <c r="IJ3" s="65"/>
      <c r="IK3" s="57" t="s">
        <v>43</v>
      </c>
      <c r="IL3" s="58"/>
      <c r="IM3" s="59"/>
      <c r="IN3" s="57" t="s">
        <v>50</v>
      </c>
      <c r="IO3" s="58"/>
      <c r="IP3" s="59"/>
      <c r="IQ3" s="31"/>
      <c r="IR3" s="31"/>
      <c r="IS3" s="31"/>
    </row>
    <row r="4" spans="1:255" s="5" customFormat="1" ht="17.25" customHeight="1" x14ac:dyDescent="0.2">
      <c r="A4" s="55"/>
      <c r="B4" s="50"/>
      <c r="C4" s="51"/>
      <c r="D4" s="52"/>
      <c r="E4" s="37" t="s">
        <v>1</v>
      </c>
      <c r="F4" s="38"/>
      <c r="G4" s="39"/>
      <c r="H4" s="37" t="s">
        <v>2</v>
      </c>
      <c r="I4" s="38"/>
      <c r="J4" s="39"/>
      <c r="K4" s="37" t="s">
        <v>3</v>
      </c>
      <c r="L4" s="38"/>
      <c r="M4" s="39"/>
      <c r="N4" s="37" t="s">
        <v>6</v>
      </c>
      <c r="O4" s="38"/>
      <c r="P4" s="39"/>
      <c r="Q4" s="50"/>
      <c r="R4" s="51"/>
      <c r="S4" s="52"/>
      <c r="T4" s="37" t="s">
        <v>0</v>
      </c>
      <c r="U4" s="38"/>
      <c r="V4" s="39"/>
      <c r="W4" s="37" t="s">
        <v>144</v>
      </c>
      <c r="X4" s="38"/>
      <c r="Y4" s="39"/>
      <c r="Z4" s="37" t="s">
        <v>145</v>
      </c>
      <c r="AA4" s="38"/>
      <c r="AB4" s="39"/>
      <c r="AC4" s="37" t="s">
        <v>147</v>
      </c>
      <c r="AD4" s="38"/>
      <c r="AE4" s="39"/>
      <c r="AF4" s="37" t="s">
        <v>149</v>
      </c>
      <c r="AG4" s="38"/>
      <c r="AH4" s="39"/>
      <c r="AI4" s="37" t="s">
        <v>150</v>
      </c>
      <c r="AJ4" s="38"/>
      <c r="AK4" s="39"/>
      <c r="AL4" s="37" t="s">
        <v>13</v>
      </c>
      <c r="AM4" s="38"/>
      <c r="AN4" s="39"/>
      <c r="AO4" s="37" t="s">
        <v>169</v>
      </c>
      <c r="AP4" s="38"/>
      <c r="AQ4" s="39"/>
      <c r="AR4" s="37" t="s">
        <v>22</v>
      </c>
      <c r="AS4" s="38"/>
      <c r="AT4" s="39"/>
      <c r="AU4" s="37" t="s">
        <v>154</v>
      </c>
      <c r="AV4" s="38"/>
      <c r="AW4" s="39"/>
      <c r="AX4" s="37" t="s">
        <v>165</v>
      </c>
      <c r="AY4" s="38"/>
      <c r="AZ4" s="39"/>
      <c r="BA4" s="37" t="s">
        <v>26</v>
      </c>
      <c r="BB4" s="38"/>
      <c r="BC4" s="39"/>
      <c r="BD4" s="37" t="s">
        <v>27</v>
      </c>
      <c r="BE4" s="38"/>
      <c r="BF4" s="39"/>
      <c r="BG4" s="37" t="s">
        <v>156</v>
      </c>
      <c r="BH4" s="38"/>
      <c r="BI4" s="39"/>
      <c r="BJ4" s="37" t="s">
        <v>167</v>
      </c>
      <c r="BK4" s="38"/>
      <c r="BL4" s="39"/>
      <c r="BM4" s="37" t="s">
        <v>18</v>
      </c>
      <c r="BN4" s="38"/>
      <c r="BO4" s="39"/>
      <c r="BP4" s="37" t="s">
        <v>19</v>
      </c>
      <c r="BQ4" s="38"/>
      <c r="BR4" s="39"/>
      <c r="BS4" s="37" t="s">
        <v>134</v>
      </c>
      <c r="BT4" s="38"/>
      <c r="BU4" s="39"/>
      <c r="BV4" s="37" t="s">
        <v>21</v>
      </c>
      <c r="BW4" s="38"/>
      <c r="BX4" s="39"/>
      <c r="BY4" s="37" t="s">
        <v>163</v>
      </c>
      <c r="BZ4" s="38"/>
      <c r="CA4" s="39"/>
      <c r="CB4" s="37" t="s">
        <v>135</v>
      </c>
      <c r="CC4" s="38"/>
      <c r="CD4" s="39"/>
      <c r="CE4" s="32" t="s">
        <v>185</v>
      </c>
      <c r="CF4" s="33"/>
      <c r="CG4" s="34"/>
      <c r="CH4" s="32" t="s">
        <v>141</v>
      </c>
      <c r="CI4" s="33"/>
      <c r="CJ4" s="34"/>
      <c r="CK4" s="32" t="s">
        <v>186</v>
      </c>
      <c r="CL4" s="33"/>
      <c r="CM4" s="34"/>
      <c r="CN4" s="32" t="s">
        <v>20</v>
      </c>
      <c r="CO4" s="33"/>
      <c r="CP4" s="34"/>
      <c r="CQ4" s="32" t="s">
        <v>138</v>
      </c>
      <c r="CR4" s="33"/>
      <c r="CS4" s="34"/>
      <c r="CT4" s="32" t="s">
        <v>187</v>
      </c>
      <c r="CU4" s="33"/>
      <c r="CV4" s="34"/>
      <c r="CW4" s="32" t="s">
        <v>171</v>
      </c>
      <c r="CX4" s="33"/>
      <c r="CY4" s="34"/>
      <c r="CZ4" s="32" t="s">
        <v>189</v>
      </c>
      <c r="DA4" s="33"/>
      <c r="DB4" s="34"/>
      <c r="DC4" s="32" t="s">
        <v>196</v>
      </c>
      <c r="DD4" s="33"/>
      <c r="DE4" s="34"/>
      <c r="DF4" s="32" t="s">
        <v>182</v>
      </c>
      <c r="DG4" s="33"/>
      <c r="DH4" s="34"/>
      <c r="DI4" s="32" t="s">
        <v>180</v>
      </c>
      <c r="DJ4" s="33"/>
      <c r="DK4" s="34"/>
      <c r="DL4" s="32" t="s">
        <v>181</v>
      </c>
      <c r="DM4" s="33"/>
      <c r="DN4" s="34"/>
      <c r="DO4" s="32" t="s">
        <v>190</v>
      </c>
      <c r="DP4" s="33"/>
      <c r="DQ4" s="34"/>
      <c r="DR4" s="32" t="s">
        <v>191</v>
      </c>
      <c r="DS4" s="33"/>
      <c r="DT4" s="34"/>
      <c r="DU4" s="32" t="s">
        <v>160</v>
      </c>
      <c r="DV4" s="33"/>
      <c r="DW4" s="34"/>
      <c r="DX4" s="32" t="s">
        <v>177</v>
      </c>
      <c r="DY4" s="33"/>
      <c r="DZ4" s="34"/>
      <c r="EA4" s="32" t="s">
        <v>178</v>
      </c>
      <c r="EB4" s="33"/>
      <c r="EC4" s="34"/>
      <c r="ED4" s="32" t="s">
        <v>132</v>
      </c>
      <c r="EE4" s="33"/>
      <c r="EF4" s="34"/>
      <c r="EG4" s="32" t="s">
        <v>183</v>
      </c>
      <c r="EH4" s="33"/>
      <c r="EI4" s="34"/>
      <c r="EJ4" s="32" t="s">
        <v>11</v>
      </c>
      <c r="EK4" s="33"/>
      <c r="EL4" s="34"/>
      <c r="EM4" s="32" t="s">
        <v>140</v>
      </c>
      <c r="EN4" s="33"/>
      <c r="EO4" s="34"/>
      <c r="EP4" s="32" t="s">
        <v>158</v>
      </c>
      <c r="EQ4" s="33"/>
      <c r="ER4" s="34"/>
      <c r="ES4" s="32" t="s">
        <v>28</v>
      </c>
      <c r="ET4" s="33"/>
      <c r="EU4" s="34"/>
      <c r="EV4" s="32" t="s">
        <v>192</v>
      </c>
      <c r="EW4" s="33"/>
      <c r="EX4" s="34"/>
      <c r="EY4" s="32" t="s">
        <v>193</v>
      </c>
      <c r="EZ4" s="33"/>
      <c r="FA4" s="34"/>
      <c r="FB4" s="32" t="s">
        <v>194</v>
      </c>
      <c r="FC4" s="33"/>
      <c r="FD4" s="34"/>
      <c r="FE4" s="32" t="s">
        <v>29</v>
      </c>
      <c r="FF4" s="33"/>
      <c r="FG4" s="34"/>
      <c r="FH4" s="32" t="s">
        <v>30</v>
      </c>
      <c r="FI4" s="33"/>
      <c r="FJ4" s="34"/>
      <c r="FK4" s="50"/>
      <c r="FL4" s="51"/>
      <c r="FM4" s="52"/>
      <c r="FN4" s="37" t="s">
        <v>4</v>
      </c>
      <c r="FO4" s="38"/>
      <c r="FP4" s="39"/>
      <c r="FQ4" s="32" t="s">
        <v>195</v>
      </c>
      <c r="FR4" s="33"/>
      <c r="FS4" s="34"/>
      <c r="FT4" s="37" t="s">
        <v>8</v>
      </c>
      <c r="FU4" s="38"/>
      <c r="FV4" s="39"/>
      <c r="FW4" s="37" t="s">
        <v>35</v>
      </c>
      <c r="FX4" s="38"/>
      <c r="FY4" s="39"/>
      <c r="FZ4" s="37" t="s">
        <v>36</v>
      </c>
      <c r="GA4" s="38"/>
      <c r="GB4" s="39"/>
      <c r="GC4" s="37" t="s">
        <v>23</v>
      </c>
      <c r="GD4" s="38"/>
      <c r="GE4" s="39"/>
      <c r="GF4" s="37" t="s">
        <v>24</v>
      </c>
      <c r="GG4" s="38"/>
      <c r="GH4" s="39"/>
      <c r="GI4" s="37" t="s">
        <v>25</v>
      </c>
      <c r="GJ4" s="38"/>
      <c r="GK4" s="39"/>
      <c r="GL4" s="37" t="s">
        <v>14</v>
      </c>
      <c r="GM4" s="38"/>
      <c r="GN4" s="39"/>
      <c r="GO4" s="37" t="s">
        <v>184</v>
      </c>
      <c r="GP4" s="38"/>
      <c r="GQ4" s="39"/>
      <c r="GR4" s="37" t="s">
        <v>15</v>
      </c>
      <c r="GS4" s="38"/>
      <c r="GT4" s="39"/>
      <c r="GU4" s="37" t="s">
        <v>16</v>
      </c>
      <c r="GV4" s="38"/>
      <c r="GW4" s="39"/>
      <c r="GX4" s="37" t="s">
        <v>175</v>
      </c>
      <c r="GY4" s="38"/>
      <c r="GZ4" s="39"/>
      <c r="HA4" s="37" t="s">
        <v>17</v>
      </c>
      <c r="HB4" s="38"/>
      <c r="HC4" s="39"/>
      <c r="HD4" s="37" t="s">
        <v>9</v>
      </c>
      <c r="HE4" s="38"/>
      <c r="HF4" s="39"/>
      <c r="HG4" s="37" t="s">
        <v>10</v>
      </c>
      <c r="HH4" s="38"/>
      <c r="HI4" s="39"/>
      <c r="HJ4" s="40">
        <v>1730574580</v>
      </c>
      <c r="HK4" s="41"/>
      <c r="HL4" s="42"/>
      <c r="HM4" s="40">
        <v>1730579581</v>
      </c>
      <c r="HN4" s="41"/>
      <c r="HO4" s="42"/>
      <c r="HP4" s="40">
        <v>8800079220</v>
      </c>
      <c r="HQ4" s="41"/>
      <c r="HR4" s="42"/>
      <c r="HS4" s="37" t="s">
        <v>7</v>
      </c>
      <c r="HT4" s="38"/>
      <c r="HU4" s="39"/>
      <c r="HV4" s="37" t="s">
        <v>32</v>
      </c>
      <c r="HW4" s="38"/>
      <c r="HX4" s="39"/>
      <c r="HY4" s="37" t="s">
        <v>33</v>
      </c>
      <c r="HZ4" s="38"/>
      <c r="IA4" s="39"/>
      <c r="IB4" s="37" t="s">
        <v>31</v>
      </c>
      <c r="IC4" s="38"/>
      <c r="ID4" s="39"/>
      <c r="IE4" s="37" t="s">
        <v>34</v>
      </c>
      <c r="IF4" s="38"/>
      <c r="IG4" s="39"/>
      <c r="IH4" s="66"/>
      <c r="II4" s="67"/>
      <c r="IJ4" s="68"/>
      <c r="IK4" s="37" t="s">
        <v>5</v>
      </c>
      <c r="IL4" s="38"/>
      <c r="IM4" s="39"/>
      <c r="IN4" s="37" t="s">
        <v>12</v>
      </c>
      <c r="IO4" s="38"/>
      <c r="IP4" s="39"/>
      <c r="IQ4" s="31"/>
      <c r="IR4" s="31"/>
      <c r="IS4" s="31"/>
    </row>
    <row r="5" spans="1:255" s="4" customFormat="1" ht="59.25" customHeight="1" x14ac:dyDescent="0.2">
      <c r="A5" s="56"/>
      <c r="B5" s="7" t="s">
        <v>128</v>
      </c>
      <c r="C5" s="7" t="s">
        <v>118</v>
      </c>
      <c r="D5" s="7" t="s">
        <v>116</v>
      </c>
      <c r="E5" s="7" t="s">
        <v>128</v>
      </c>
      <c r="F5" s="7" t="s">
        <v>118</v>
      </c>
      <c r="G5" s="7" t="s">
        <v>116</v>
      </c>
      <c r="H5" s="7" t="s">
        <v>128</v>
      </c>
      <c r="I5" s="7" t="s">
        <v>118</v>
      </c>
      <c r="J5" s="7" t="s">
        <v>116</v>
      </c>
      <c r="K5" s="7" t="s">
        <v>128</v>
      </c>
      <c r="L5" s="7" t="s">
        <v>118</v>
      </c>
      <c r="M5" s="7" t="s">
        <v>116</v>
      </c>
      <c r="N5" s="7" t="s">
        <v>128</v>
      </c>
      <c r="O5" s="7" t="s">
        <v>118</v>
      </c>
      <c r="P5" s="7" t="s">
        <v>116</v>
      </c>
      <c r="Q5" s="7" t="s">
        <v>128</v>
      </c>
      <c r="R5" s="7" t="s">
        <v>118</v>
      </c>
      <c r="S5" s="7" t="s">
        <v>116</v>
      </c>
      <c r="T5" s="7" t="s">
        <v>128</v>
      </c>
      <c r="U5" s="7" t="s">
        <v>118</v>
      </c>
      <c r="V5" s="7" t="s">
        <v>116</v>
      </c>
      <c r="W5" s="7" t="s">
        <v>128</v>
      </c>
      <c r="X5" s="7" t="s">
        <v>118</v>
      </c>
      <c r="Y5" s="7" t="s">
        <v>116</v>
      </c>
      <c r="Z5" s="7" t="s">
        <v>128</v>
      </c>
      <c r="AA5" s="7" t="s">
        <v>118</v>
      </c>
      <c r="AB5" s="7" t="s">
        <v>116</v>
      </c>
      <c r="AC5" s="7" t="s">
        <v>128</v>
      </c>
      <c r="AD5" s="7" t="s">
        <v>118</v>
      </c>
      <c r="AE5" s="7" t="s">
        <v>116</v>
      </c>
      <c r="AF5" s="7" t="s">
        <v>128</v>
      </c>
      <c r="AG5" s="7" t="s">
        <v>118</v>
      </c>
      <c r="AH5" s="7" t="s">
        <v>116</v>
      </c>
      <c r="AI5" s="7" t="s">
        <v>128</v>
      </c>
      <c r="AJ5" s="7" t="s">
        <v>118</v>
      </c>
      <c r="AK5" s="7" t="s">
        <v>116</v>
      </c>
      <c r="AL5" s="7" t="s">
        <v>128</v>
      </c>
      <c r="AM5" s="7" t="s">
        <v>118</v>
      </c>
      <c r="AN5" s="7" t="s">
        <v>116</v>
      </c>
      <c r="AO5" s="7" t="s">
        <v>128</v>
      </c>
      <c r="AP5" s="7" t="s">
        <v>118</v>
      </c>
      <c r="AQ5" s="7" t="s">
        <v>116</v>
      </c>
      <c r="AR5" s="7" t="s">
        <v>128</v>
      </c>
      <c r="AS5" s="7" t="s">
        <v>118</v>
      </c>
      <c r="AT5" s="7" t="s">
        <v>116</v>
      </c>
      <c r="AU5" s="7" t="s">
        <v>128</v>
      </c>
      <c r="AV5" s="7" t="s">
        <v>118</v>
      </c>
      <c r="AW5" s="7" t="s">
        <v>116</v>
      </c>
      <c r="AX5" s="7" t="s">
        <v>128</v>
      </c>
      <c r="AY5" s="7" t="s">
        <v>118</v>
      </c>
      <c r="AZ5" s="7" t="s">
        <v>116</v>
      </c>
      <c r="BA5" s="7" t="s">
        <v>128</v>
      </c>
      <c r="BB5" s="7" t="s">
        <v>118</v>
      </c>
      <c r="BC5" s="7" t="s">
        <v>116</v>
      </c>
      <c r="BD5" s="7" t="s">
        <v>128</v>
      </c>
      <c r="BE5" s="7" t="s">
        <v>118</v>
      </c>
      <c r="BF5" s="7" t="s">
        <v>116</v>
      </c>
      <c r="BG5" s="7" t="s">
        <v>128</v>
      </c>
      <c r="BH5" s="7" t="s">
        <v>118</v>
      </c>
      <c r="BI5" s="7" t="s">
        <v>116</v>
      </c>
      <c r="BJ5" s="7" t="s">
        <v>128</v>
      </c>
      <c r="BK5" s="7" t="s">
        <v>118</v>
      </c>
      <c r="BL5" s="7" t="s">
        <v>116</v>
      </c>
      <c r="BM5" s="7" t="s">
        <v>128</v>
      </c>
      <c r="BN5" s="7" t="s">
        <v>118</v>
      </c>
      <c r="BO5" s="7" t="s">
        <v>116</v>
      </c>
      <c r="BP5" s="7" t="s">
        <v>128</v>
      </c>
      <c r="BQ5" s="7" t="s">
        <v>118</v>
      </c>
      <c r="BR5" s="7" t="s">
        <v>116</v>
      </c>
      <c r="BS5" s="7" t="s">
        <v>128</v>
      </c>
      <c r="BT5" s="7" t="s">
        <v>118</v>
      </c>
      <c r="BU5" s="7" t="s">
        <v>116</v>
      </c>
      <c r="BV5" s="7" t="s">
        <v>128</v>
      </c>
      <c r="BW5" s="7" t="s">
        <v>118</v>
      </c>
      <c r="BX5" s="7" t="s">
        <v>116</v>
      </c>
      <c r="BY5" s="7" t="s">
        <v>128</v>
      </c>
      <c r="BZ5" s="7" t="s">
        <v>118</v>
      </c>
      <c r="CA5" s="7" t="s">
        <v>116</v>
      </c>
      <c r="CB5" s="7" t="s">
        <v>128</v>
      </c>
      <c r="CC5" s="7" t="s">
        <v>118</v>
      </c>
      <c r="CD5" s="7" t="s">
        <v>116</v>
      </c>
      <c r="CE5" s="7" t="s">
        <v>128</v>
      </c>
      <c r="CF5" s="8" t="s">
        <v>118</v>
      </c>
      <c r="CG5" s="8" t="s">
        <v>116</v>
      </c>
      <c r="CH5" s="7" t="s">
        <v>128</v>
      </c>
      <c r="CI5" s="8" t="s">
        <v>118</v>
      </c>
      <c r="CJ5" s="8" t="s">
        <v>116</v>
      </c>
      <c r="CK5" s="7" t="s">
        <v>128</v>
      </c>
      <c r="CL5" s="8" t="s">
        <v>118</v>
      </c>
      <c r="CM5" s="8" t="s">
        <v>116</v>
      </c>
      <c r="CN5" s="7" t="s">
        <v>128</v>
      </c>
      <c r="CO5" s="8" t="s">
        <v>118</v>
      </c>
      <c r="CP5" s="8" t="s">
        <v>116</v>
      </c>
      <c r="CQ5" s="7" t="s">
        <v>128</v>
      </c>
      <c r="CR5" s="8" t="s">
        <v>118</v>
      </c>
      <c r="CS5" s="8" t="s">
        <v>116</v>
      </c>
      <c r="CT5" s="7" t="s">
        <v>128</v>
      </c>
      <c r="CU5" s="8" t="s">
        <v>118</v>
      </c>
      <c r="CV5" s="8" t="s">
        <v>116</v>
      </c>
      <c r="CW5" s="7" t="s">
        <v>128</v>
      </c>
      <c r="CX5" s="8" t="s">
        <v>118</v>
      </c>
      <c r="CY5" s="8" t="s">
        <v>116</v>
      </c>
      <c r="CZ5" s="7" t="s">
        <v>128</v>
      </c>
      <c r="DA5" s="8" t="s">
        <v>118</v>
      </c>
      <c r="DB5" s="8" t="s">
        <v>116</v>
      </c>
      <c r="DC5" s="7" t="s">
        <v>128</v>
      </c>
      <c r="DD5" s="8" t="s">
        <v>118</v>
      </c>
      <c r="DE5" s="8" t="s">
        <v>116</v>
      </c>
      <c r="DF5" s="7" t="s">
        <v>128</v>
      </c>
      <c r="DG5" s="8" t="s">
        <v>118</v>
      </c>
      <c r="DH5" s="8" t="s">
        <v>116</v>
      </c>
      <c r="DI5" s="7" t="s">
        <v>128</v>
      </c>
      <c r="DJ5" s="8" t="s">
        <v>118</v>
      </c>
      <c r="DK5" s="8" t="s">
        <v>116</v>
      </c>
      <c r="DL5" s="7" t="s">
        <v>128</v>
      </c>
      <c r="DM5" s="8" t="s">
        <v>118</v>
      </c>
      <c r="DN5" s="8" t="s">
        <v>116</v>
      </c>
      <c r="DO5" s="7" t="s">
        <v>128</v>
      </c>
      <c r="DP5" s="8" t="s">
        <v>118</v>
      </c>
      <c r="DQ5" s="8" t="s">
        <v>116</v>
      </c>
      <c r="DR5" s="7" t="s">
        <v>128</v>
      </c>
      <c r="DS5" s="8" t="s">
        <v>118</v>
      </c>
      <c r="DT5" s="8" t="s">
        <v>116</v>
      </c>
      <c r="DU5" s="7" t="s">
        <v>128</v>
      </c>
      <c r="DV5" s="8" t="s">
        <v>118</v>
      </c>
      <c r="DW5" s="8" t="s">
        <v>116</v>
      </c>
      <c r="DX5" s="7" t="s">
        <v>128</v>
      </c>
      <c r="DY5" s="8" t="s">
        <v>118</v>
      </c>
      <c r="DZ5" s="8" t="s">
        <v>116</v>
      </c>
      <c r="EA5" s="7" t="s">
        <v>128</v>
      </c>
      <c r="EB5" s="8" t="s">
        <v>118</v>
      </c>
      <c r="EC5" s="8" t="s">
        <v>116</v>
      </c>
      <c r="ED5" s="7" t="s">
        <v>128</v>
      </c>
      <c r="EE5" s="8" t="s">
        <v>118</v>
      </c>
      <c r="EF5" s="8" t="s">
        <v>116</v>
      </c>
      <c r="EG5" s="7" t="s">
        <v>128</v>
      </c>
      <c r="EH5" s="8" t="s">
        <v>118</v>
      </c>
      <c r="EI5" s="8" t="s">
        <v>116</v>
      </c>
      <c r="EJ5" s="7" t="s">
        <v>128</v>
      </c>
      <c r="EK5" s="8" t="s">
        <v>118</v>
      </c>
      <c r="EL5" s="8" t="s">
        <v>116</v>
      </c>
      <c r="EM5" s="7" t="s">
        <v>128</v>
      </c>
      <c r="EN5" s="8" t="s">
        <v>118</v>
      </c>
      <c r="EO5" s="8" t="s">
        <v>116</v>
      </c>
      <c r="EP5" s="7" t="s">
        <v>128</v>
      </c>
      <c r="EQ5" s="8" t="s">
        <v>118</v>
      </c>
      <c r="ER5" s="8" t="s">
        <v>116</v>
      </c>
      <c r="ES5" s="7" t="s">
        <v>128</v>
      </c>
      <c r="ET5" s="8" t="s">
        <v>118</v>
      </c>
      <c r="EU5" s="8" t="s">
        <v>116</v>
      </c>
      <c r="EV5" s="7" t="s">
        <v>128</v>
      </c>
      <c r="EW5" s="8" t="s">
        <v>118</v>
      </c>
      <c r="EX5" s="8" t="s">
        <v>116</v>
      </c>
      <c r="EY5" s="7" t="s">
        <v>128</v>
      </c>
      <c r="EZ5" s="8" t="s">
        <v>118</v>
      </c>
      <c r="FA5" s="8" t="s">
        <v>116</v>
      </c>
      <c r="FB5" s="7" t="s">
        <v>128</v>
      </c>
      <c r="FC5" s="8" t="s">
        <v>118</v>
      </c>
      <c r="FD5" s="8" t="s">
        <v>116</v>
      </c>
      <c r="FE5" s="7" t="s">
        <v>128</v>
      </c>
      <c r="FF5" s="8" t="s">
        <v>118</v>
      </c>
      <c r="FG5" s="8" t="s">
        <v>116</v>
      </c>
      <c r="FH5" s="7" t="s">
        <v>128</v>
      </c>
      <c r="FI5" s="8" t="s">
        <v>118</v>
      </c>
      <c r="FJ5" s="8" t="s">
        <v>116</v>
      </c>
      <c r="FK5" s="7" t="s">
        <v>128</v>
      </c>
      <c r="FL5" s="7" t="s">
        <v>118</v>
      </c>
      <c r="FM5" s="7" t="s">
        <v>116</v>
      </c>
      <c r="FN5" s="7" t="s">
        <v>128</v>
      </c>
      <c r="FO5" s="7" t="s">
        <v>118</v>
      </c>
      <c r="FP5" s="7" t="s">
        <v>116</v>
      </c>
      <c r="FQ5" s="7" t="s">
        <v>128</v>
      </c>
      <c r="FR5" s="7" t="s">
        <v>118</v>
      </c>
      <c r="FS5" s="7" t="s">
        <v>116</v>
      </c>
      <c r="FT5" s="7" t="s">
        <v>128</v>
      </c>
      <c r="FU5" s="7" t="s">
        <v>118</v>
      </c>
      <c r="FV5" s="7" t="s">
        <v>116</v>
      </c>
      <c r="FW5" s="7" t="s">
        <v>128</v>
      </c>
      <c r="FX5" s="7" t="s">
        <v>118</v>
      </c>
      <c r="FY5" s="7" t="s">
        <v>116</v>
      </c>
      <c r="FZ5" s="7" t="s">
        <v>128</v>
      </c>
      <c r="GA5" s="7" t="s">
        <v>118</v>
      </c>
      <c r="GB5" s="7" t="s">
        <v>116</v>
      </c>
      <c r="GC5" s="7" t="s">
        <v>128</v>
      </c>
      <c r="GD5" s="7" t="s">
        <v>118</v>
      </c>
      <c r="GE5" s="7" t="s">
        <v>116</v>
      </c>
      <c r="GF5" s="7" t="s">
        <v>128</v>
      </c>
      <c r="GG5" s="7" t="s">
        <v>118</v>
      </c>
      <c r="GH5" s="7" t="s">
        <v>116</v>
      </c>
      <c r="GI5" s="7" t="s">
        <v>128</v>
      </c>
      <c r="GJ5" s="7" t="s">
        <v>118</v>
      </c>
      <c r="GK5" s="7" t="s">
        <v>116</v>
      </c>
      <c r="GL5" s="7" t="s">
        <v>128</v>
      </c>
      <c r="GM5" s="7" t="s">
        <v>118</v>
      </c>
      <c r="GN5" s="7" t="s">
        <v>116</v>
      </c>
      <c r="GO5" s="7" t="s">
        <v>128</v>
      </c>
      <c r="GP5" s="7" t="s">
        <v>118</v>
      </c>
      <c r="GQ5" s="7" t="s">
        <v>116</v>
      </c>
      <c r="GR5" s="7" t="s">
        <v>128</v>
      </c>
      <c r="GS5" s="7" t="s">
        <v>118</v>
      </c>
      <c r="GT5" s="7" t="s">
        <v>116</v>
      </c>
      <c r="GU5" s="7" t="s">
        <v>128</v>
      </c>
      <c r="GV5" s="7" t="s">
        <v>118</v>
      </c>
      <c r="GW5" s="7" t="s">
        <v>116</v>
      </c>
      <c r="GX5" s="7" t="s">
        <v>128</v>
      </c>
      <c r="GY5" s="7" t="s">
        <v>118</v>
      </c>
      <c r="GZ5" s="7" t="s">
        <v>116</v>
      </c>
      <c r="HA5" s="7" t="s">
        <v>128</v>
      </c>
      <c r="HB5" s="7" t="s">
        <v>118</v>
      </c>
      <c r="HC5" s="7" t="s">
        <v>116</v>
      </c>
      <c r="HD5" s="7" t="s">
        <v>128</v>
      </c>
      <c r="HE5" s="7" t="s">
        <v>118</v>
      </c>
      <c r="HF5" s="7" t="s">
        <v>116</v>
      </c>
      <c r="HG5" s="7" t="s">
        <v>128</v>
      </c>
      <c r="HH5" s="7" t="s">
        <v>118</v>
      </c>
      <c r="HI5" s="7" t="s">
        <v>116</v>
      </c>
      <c r="HJ5" s="7" t="s">
        <v>128</v>
      </c>
      <c r="HK5" s="7" t="s">
        <v>118</v>
      </c>
      <c r="HL5" s="7" t="s">
        <v>116</v>
      </c>
      <c r="HM5" s="7" t="s">
        <v>128</v>
      </c>
      <c r="HN5" s="7" t="s">
        <v>118</v>
      </c>
      <c r="HO5" s="7" t="s">
        <v>116</v>
      </c>
      <c r="HP5" s="7" t="s">
        <v>128</v>
      </c>
      <c r="HQ5" s="7" t="s">
        <v>118</v>
      </c>
      <c r="HR5" s="7" t="s">
        <v>116</v>
      </c>
      <c r="HS5" s="7" t="s">
        <v>128</v>
      </c>
      <c r="HT5" s="7" t="s">
        <v>118</v>
      </c>
      <c r="HU5" s="7" t="s">
        <v>116</v>
      </c>
      <c r="HV5" s="7" t="s">
        <v>128</v>
      </c>
      <c r="HW5" s="7" t="s">
        <v>118</v>
      </c>
      <c r="HX5" s="7" t="s">
        <v>116</v>
      </c>
      <c r="HY5" s="7" t="s">
        <v>128</v>
      </c>
      <c r="HZ5" s="7" t="s">
        <v>118</v>
      </c>
      <c r="IA5" s="7" t="s">
        <v>116</v>
      </c>
      <c r="IB5" s="7" t="s">
        <v>128</v>
      </c>
      <c r="IC5" s="7" t="s">
        <v>118</v>
      </c>
      <c r="ID5" s="7" t="s">
        <v>116</v>
      </c>
      <c r="IE5" s="7" t="s">
        <v>128</v>
      </c>
      <c r="IF5" s="7" t="s">
        <v>118</v>
      </c>
      <c r="IG5" s="7" t="s">
        <v>116</v>
      </c>
      <c r="IH5" s="8" t="s">
        <v>128</v>
      </c>
      <c r="II5" s="9" t="s">
        <v>118</v>
      </c>
      <c r="IJ5" s="9" t="s">
        <v>116</v>
      </c>
      <c r="IK5" s="7" t="s">
        <v>128</v>
      </c>
      <c r="IL5" s="10" t="s">
        <v>118</v>
      </c>
      <c r="IM5" s="10" t="s">
        <v>116</v>
      </c>
      <c r="IN5" s="7" t="s">
        <v>128</v>
      </c>
      <c r="IO5" s="10" t="s">
        <v>118</v>
      </c>
      <c r="IP5" s="10" t="s">
        <v>116</v>
      </c>
      <c r="IQ5" s="11" t="s">
        <v>128</v>
      </c>
      <c r="IR5" s="12" t="s">
        <v>118</v>
      </c>
      <c r="IS5" s="12" t="s">
        <v>116</v>
      </c>
    </row>
    <row r="6" spans="1:255" s="4" customFormat="1" ht="18.75" customHeight="1" x14ac:dyDescent="0.2">
      <c r="A6" s="13" t="s">
        <v>125</v>
      </c>
      <c r="B6" s="14">
        <f>SUM(B7:B37)</f>
        <v>3392512.0000000009</v>
      </c>
      <c r="C6" s="14">
        <f t="shared" ref="C6:CO6" si="0">SUM(C7:C37)</f>
        <v>3392462.0000000009</v>
      </c>
      <c r="D6" s="15">
        <f>C6/B6*100</f>
        <v>99.998526165861762</v>
      </c>
      <c r="E6" s="14">
        <v>0</v>
      </c>
      <c r="F6" s="14">
        <v>0</v>
      </c>
      <c r="G6" s="14" t="s">
        <v>188</v>
      </c>
      <c r="H6" s="14">
        <f t="shared" si="0"/>
        <v>2575824.2000000002</v>
      </c>
      <c r="I6" s="14">
        <f t="shared" si="0"/>
        <v>2575824.2000000002</v>
      </c>
      <c r="J6" s="15">
        <f t="shared" ref="J6:J37" si="1">I6/H6%</f>
        <v>100</v>
      </c>
      <c r="K6" s="14">
        <f t="shared" si="0"/>
        <v>816687.79999999981</v>
      </c>
      <c r="L6" s="14">
        <f t="shared" si="0"/>
        <v>816637.79999999981</v>
      </c>
      <c r="M6" s="15">
        <f>L6/K6%</f>
        <v>99.993877709450302</v>
      </c>
      <c r="N6" s="14">
        <v>0</v>
      </c>
      <c r="O6" s="14">
        <v>0</v>
      </c>
      <c r="P6" s="14" t="s">
        <v>188</v>
      </c>
      <c r="Q6" s="14">
        <f>SUM(Q7:Q37)</f>
        <v>6149094.8401300013</v>
      </c>
      <c r="R6" s="14">
        <f t="shared" si="0"/>
        <v>6073286.7342999987</v>
      </c>
      <c r="S6" s="15">
        <f>R6/Q6*100</f>
        <v>98.767166423661806</v>
      </c>
      <c r="T6" s="14">
        <f t="shared" si="0"/>
        <v>60940.600000000006</v>
      </c>
      <c r="U6" s="14">
        <f t="shared" si="0"/>
        <v>58279.067790000008</v>
      </c>
      <c r="V6" s="15">
        <f>U6/T6%</f>
        <v>95.632579577490219</v>
      </c>
      <c r="W6" s="14">
        <f t="shared" si="0"/>
        <v>1089367.398</v>
      </c>
      <c r="X6" s="14">
        <f t="shared" si="0"/>
        <v>1089162.8559600001</v>
      </c>
      <c r="Y6" s="15">
        <f t="shared" ref="Y6:Y23" si="2">X6/W6%</f>
        <v>99.981223778095853</v>
      </c>
      <c r="Z6" s="14">
        <f t="shared" ref="Z6:AA6" si="3">SUM(Z7:Z37)</f>
        <v>1713571.9000000004</v>
      </c>
      <c r="AA6" s="14">
        <f t="shared" si="3"/>
        <v>1713571.9000000004</v>
      </c>
      <c r="AB6" s="15">
        <f t="shared" ref="AB6:AB24" si="4">AA6/Z6%</f>
        <v>100</v>
      </c>
      <c r="AC6" s="14">
        <f t="shared" ref="AC6:AD6" si="5">SUM(AC7:AC37)</f>
        <v>240628.00000000003</v>
      </c>
      <c r="AD6" s="14">
        <f t="shared" si="5"/>
        <v>240151.91996</v>
      </c>
      <c r="AE6" s="15">
        <f t="shared" ref="AE6:AE24" si="6">AD6/AC6%</f>
        <v>99.802151021493756</v>
      </c>
      <c r="AF6" s="14">
        <f t="shared" ref="AF6:AG6" si="7">SUM(AF7:AF37)</f>
        <v>217014.89999999997</v>
      </c>
      <c r="AG6" s="14">
        <f t="shared" si="7"/>
        <v>216993.73351999998</v>
      </c>
      <c r="AH6" s="15">
        <f>AG6/AF6%</f>
        <v>99.990246531459377</v>
      </c>
      <c r="AI6" s="14">
        <f t="shared" ref="AI6:AJ6" si="8">SUM(AI7:AI37)</f>
        <v>1190627.2999999998</v>
      </c>
      <c r="AJ6" s="14">
        <f t="shared" si="8"/>
        <v>1190627.2999999998</v>
      </c>
      <c r="AK6" s="15">
        <f t="shared" ref="AK6:AK23" si="9">AJ6/AI6%</f>
        <v>100</v>
      </c>
      <c r="AL6" s="14">
        <f t="shared" si="0"/>
        <v>7794.1489500000007</v>
      </c>
      <c r="AM6" s="14">
        <f t="shared" si="0"/>
        <v>7794.1489500000007</v>
      </c>
      <c r="AN6" s="15">
        <f t="shared" ref="AN6" si="10">AM6/AL6%</f>
        <v>100</v>
      </c>
      <c r="AO6" s="14">
        <f t="shared" si="0"/>
        <v>127.15</v>
      </c>
      <c r="AP6" s="14">
        <f t="shared" si="0"/>
        <v>127.15</v>
      </c>
      <c r="AQ6" s="15">
        <f t="shared" ref="AQ6" si="11">AP6/AO6%</f>
        <v>100</v>
      </c>
      <c r="AR6" s="14">
        <v>0</v>
      </c>
      <c r="AS6" s="14">
        <v>0</v>
      </c>
      <c r="AT6" s="14" t="s">
        <v>188</v>
      </c>
      <c r="AU6" s="14">
        <v>0</v>
      </c>
      <c r="AV6" s="14">
        <v>0</v>
      </c>
      <c r="AW6" s="14" t="s">
        <v>188</v>
      </c>
      <c r="AX6" s="14">
        <f t="shared" si="0"/>
        <v>91738.127000000008</v>
      </c>
      <c r="AY6" s="14">
        <f t="shared" si="0"/>
        <v>91738.131999999998</v>
      </c>
      <c r="AZ6" s="15">
        <f>AY6/AX6%</f>
        <v>100.00000545029657</v>
      </c>
      <c r="BA6" s="14">
        <f t="shared" si="0"/>
        <v>131255.50650000002</v>
      </c>
      <c r="BB6" s="14">
        <f t="shared" si="0"/>
        <v>100372.96560000001</v>
      </c>
      <c r="BC6" s="15">
        <f>BB6/BA6%</f>
        <v>76.471432152829337</v>
      </c>
      <c r="BD6" s="14">
        <f t="shared" si="0"/>
        <v>144679.4</v>
      </c>
      <c r="BE6" s="14">
        <f t="shared" si="0"/>
        <v>134913.69865000001</v>
      </c>
      <c r="BF6" s="15">
        <f>BE6/BD6%</f>
        <v>93.250109310655162</v>
      </c>
      <c r="BG6" s="14">
        <f t="shared" si="0"/>
        <v>15372.2</v>
      </c>
      <c r="BH6" s="14">
        <f t="shared" si="0"/>
        <v>12233.333269999999</v>
      </c>
      <c r="BI6" s="15">
        <f t="shared" ref="BI6" si="12">BH6/BG6%</f>
        <v>79.580888031641521</v>
      </c>
      <c r="BJ6" s="14">
        <f t="shared" ref="BJ6:BK6" si="13">SUM(BJ7:BJ37)</f>
        <v>0</v>
      </c>
      <c r="BK6" s="14">
        <f t="shared" si="13"/>
        <v>0</v>
      </c>
      <c r="BL6" s="15" t="s">
        <v>188</v>
      </c>
      <c r="BM6" s="14">
        <f t="shared" si="0"/>
        <v>75698.659999999989</v>
      </c>
      <c r="BN6" s="14">
        <f t="shared" si="0"/>
        <v>75696.847999999998</v>
      </c>
      <c r="BO6" s="15">
        <f t="shared" ref="BO6:BO37" si="14">BN6/BM6%</f>
        <v>99.997606298447039</v>
      </c>
      <c r="BP6" s="14">
        <f t="shared" si="0"/>
        <v>33005.299999999988</v>
      </c>
      <c r="BQ6" s="14">
        <f t="shared" si="0"/>
        <v>32941.670519999992</v>
      </c>
      <c r="BR6" s="15">
        <f>BQ6/BP6%</f>
        <v>99.807214356482149</v>
      </c>
      <c r="BS6" s="14">
        <f t="shared" si="0"/>
        <v>51501.914640000003</v>
      </c>
      <c r="BT6" s="14">
        <f t="shared" si="0"/>
        <v>51501.914640000003</v>
      </c>
      <c r="BU6" s="15">
        <f t="shared" ref="BU6:BU7" si="15">BT6/BS6%</f>
        <v>99.999999999999986</v>
      </c>
      <c r="BV6" s="14">
        <f t="shared" si="0"/>
        <v>31375.82699999999</v>
      </c>
      <c r="BW6" s="14">
        <f t="shared" si="0"/>
        <v>31375.82699999999</v>
      </c>
      <c r="BX6" s="15">
        <f t="shared" ref="BX6" si="16">BW6/BV6%</f>
        <v>99.999999999999986</v>
      </c>
      <c r="BY6" s="14">
        <f t="shared" si="0"/>
        <v>10000</v>
      </c>
      <c r="BZ6" s="14">
        <f t="shared" si="0"/>
        <v>10000</v>
      </c>
      <c r="CA6" s="15">
        <f t="shared" ref="CA6" si="17">BZ6/BY6%</f>
        <v>100</v>
      </c>
      <c r="CB6" s="16">
        <v>0</v>
      </c>
      <c r="CC6" s="15">
        <v>0</v>
      </c>
      <c r="CD6" s="16" t="s">
        <v>188</v>
      </c>
      <c r="CE6" s="14">
        <f t="shared" si="0"/>
        <v>1986.8830000000003</v>
      </c>
      <c r="CF6" s="14">
        <f t="shared" si="0"/>
        <v>1986.8830000000003</v>
      </c>
      <c r="CG6" s="17">
        <f>CF6/CE6%</f>
        <v>100</v>
      </c>
      <c r="CH6" s="14">
        <f t="shared" ref="CH6:CI6" si="18">SUM(CH7:CH37)</f>
        <v>153.19999999999999</v>
      </c>
      <c r="CI6" s="14">
        <f t="shared" si="18"/>
        <v>153.19999999999999</v>
      </c>
      <c r="CJ6" s="17">
        <f>CI6/CH6%</f>
        <v>100</v>
      </c>
      <c r="CK6" s="14">
        <f t="shared" ref="CK6:CL6" si="19">SUM(CK7:CK37)</f>
        <v>32074.449000000004</v>
      </c>
      <c r="CL6" s="14">
        <f t="shared" si="19"/>
        <v>32074.449000000004</v>
      </c>
      <c r="CM6" s="17">
        <f>CL6/CK6%</f>
        <v>100</v>
      </c>
      <c r="CN6" s="14">
        <f t="shared" si="0"/>
        <v>27000</v>
      </c>
      <c r="CO6" s="14">
        <f t="shared" si="0"/>
        <v>13900</v>
      </c>
      <c r="CP6" s="17">
        <f>CO6/CN6%</f>
        <v>51.481481481481481</v>
      </c>
      <c r="CQ6" s="14">
        <f t="shared" ref="CQ6:FO6" si="20">SUM(CQ7:CQ37)</f>
        <v>31186.019999999993</v>
      </c>
      <c r="CR6" s="14">
        <f t="shared" si="20"/>
        <v>31186.019999999993</v>
      </c>
      <c r="CS6" s="17">
        <f t="shared" ref="CS6:CS11" si="21">CR6/CQ6%</f>
        <v>100.00000000000001</v>
      </c>
      <c r="CT6" s="14">
        <f t="shared" si="20"/>
        <v>3770.5663999999997</v>
      </c>
      <c r="CU6" s="14">
        <f t="shared" si="20"/>
        <v>3770.5663999999997</v>
      </c>
      <c r="CV6" s="17">
        <f t="shared" ref="CV6" si="22">CU6/CT6%</f>
        <v>100</v>
      </c>
      <c r="CW6" s="14">
        <f t="shared" si="20"/>
        <v>0</v>
      </c>
      <c r="CX6" s="14">
        <f t="shared" si="20"/>
        <v>0</v>
      </c>
      <c r="CY6" s="17" t="s">
        <v>188</v>
      </c>
      <c r="CZ6" s="14">
        <f t="shared" si="20"/>
        <v>181969.17695000002</v>
      </c>
      <c r="DA6" s="14">
        <f t="shared" si="20"/>
        <v>181969.17693000002</v>
      </c>
      <c r="DB6" s="17">
        <f t="shared" ref="DB6" si="23">DA6/CZ6%</f>
        <v>99.999999989009126</v>
      </c>
      <c r="DC6" s="14">
        <f t="shared" si="20"/>
        <v>0</v>
      </c>
      <c r="DD6" s="14">
        <f t="shared" si="20"/>
        <v>0</v>
      </c>
      <c r="DE6" s="17" t="s">
        <v>188</v>
      </c>
      <c r="DF6" s="14">
        <f t="shared" ref="DF6:DG6" si="24">SUM(DF7:DF37)</f>
        <v>20432.3</v>
      </c>
      <c r="DG6" s="14">
        <f t="shared" si="24"/>
        <v>20432.29564</v>
      </c>
      <c r="DH6" s="17">
        <f t="shared" ref="DH6" si="25">DG6/DF6%</f>
        <v>99.999978661237364</v>
      </c>
      <c r="DI6" s="14">
        <f t="shared" ref="DI6:DJ6" si="26">SUM(DI7:DI37)</f>
        <v>9138.2000000000007</v>
      </c>
      <c r="DJ6" s="14">
        <f t="shared" si="26"/>
        <v>9138.1732499999998</v>
      </c>
      <c r="DK6" s="17">
        <f t="shared" ref="DK6" si="27">DJ6/DI6%</f>
        <v>99.999707272767054</v>
      </c>
      <c r="DL6" s="14">
        <f t="shared" ref="DL6:DM6" si="28">SUM(DL7:DL37)</f>
        <v>27382.799999999999</v>
      </c>
      <c r="DM6" s="14">
        <f t="shared" si="28"/>
        <v>27382.799999999999</v>
      </c>
      <c r="DN6" s="17">
        <f t="shared" ref="DN6" si="29">DM6/DL6%</f>
        <v>100</v>
      </c>
      <c r="DO6" s="14">
        <f t="shared" si="20"/>
        <v>0</v>
      </c>
      <c r="DP6" s="14">
        <f t="shared" si="20"/>
        <v>0</v>
      </c>
      <c r="DQ6" s="17" t="s">
        <v>188</v>
      </c>
      <c r="DR6" s="14">
        <f t="shared" si="20"/>
        <v>1276.8000000000002</v>
      </c>
      <c r="DS6" s="14">
        <f t="shared" si="20"/>
        <v>1276.8000000000002</v>
      </c>
      <c r="DT6" s="17">
        <f t="shared" ref="DT6" si="30">DS6/DR6%</f>
        <v>100</v>
      </c>
      <c r="DU6" s="14">
        <f>SUM(DU7:DU37)</f>
        <v>1959.9349999999999</v>
      </c>
      <c r="DV6" s="14">
        <f>SUM(DV7:DV37)</f>
        <v>1959.9349999999999</v>
      </c>
      <c r="DW6" s="17">
        <f t="shared" ref="DW6" si="31">DV6/DU6%</f>
        <v>99.999999999999986</v>
      </c>
      <c r="DX6" s="14">
        <f t="shared" ref="DX6:DY6" si="32">SUM(DX7:DX37)</f>
        <v>105275.00000000003</v>
      </c>
      <c r="DY6" s="14">
        <f t="shared" si="32"/>
        <v>105275.00000000003</v>
      </c>
      <c r="DZ6" s="17">
        <f t="shared" ref="DZ6" si="33">DY6/DX6%</f>
        <v>100</v>
      </c>
      <c r="EA6" s="14">
        <f>SUM(EA7:EA37)</f>
        <v>3694.7999999999997</v>
      </c>
      <c r="EB6" s="14">
        <f>SUM(EB7:EB37)</f>
        <v>3694.7999999999997</v>
      </c>
      <c r="EC6" s="17">
        <f>EB6/EA6%</f>
        <v>99.999999999999986</v>
      </c>
      <c r="ED6" s="14">
        <f>SUM(ED7:ED37)</f>
        <v>99671.05</v>
      </c>
      <c r="EE6" s="14">
        <f>SUM(EE7:EE37)</f>
        <v>96228.323510000017</v>
      </c>
      <c r="EF6" s="17">
        <f t="shared" ref="EF6" si="34">EE6/ED6%</f>
        <v>96.545911285172593</v>
      </c>
      <c r="EG6" s="14">
        <f t="shared" si="20"/>
        <v>3721.6949999999997</v>
      </c>
      <c r="EH6" s="14">
        <f t="shared" si="20"/>
        <v>3721.7000000000003</v>
      </c>
      <c r="EI6" s="17">
        <f>EH6/EG6%</f>
        <v>100.00013434738743</v>
      </c>
      <c r="EJ6" s="14">
        <f t="shared" ref="EJ6:EK6" si="35">SUM(EJ7:EJ37)</f>
        <v>7820</v>
      </c>
      <c r="EK6" s="14">
        <f t="shared" si="35"/>
        <v>7820</v>
      </c>
      <c r="EL6" s="17">
        <f>EK6/EJ6%</f>
        <v>100</v>
      </c>
      <c r="EM6" s="14">
        <f t="shared" si="20"/>
        <v>23415.859999999997</v>
      </c>
      <c r="EN6" s="14">
        <f t="shared" si="20"/>
        <v>22232.50907</v>
      </c>
      <c r="EO6" s="17">
        <f t="shared" ref="EO6:EO41" si="36">EN6/EM6%</f>
        <v>94.946369981713261</v>
      </c>
      <c r="EP6" s="14">
        <f t="shared" si="20"/>
        <v>20322.995999999999</v>
      </c>
      <c r="EQ6" s="14">
        <f t="shared" si="20"/>
        <v>19930.795999999998</v>
      </c>
      <c r="ER6" s="17">
        <f t="shared" ref="ER6" si="37">EQ6/EP6%</f>
        <v>98.070166426249344</v>
      </c>
      <c r="ES6" s="14">
        <f t="shared" si="20"/>
        <v>217452.22810999997</v>
      </c>
      <c r="ET6" s="14">
        <f t="shared" si="20"/>
        <v>214721.571</v>
      </c>
      <c r="EU6" s="17">
        <f t="shared" ref="EU6:EU12" si="38">ET6/ES6%</f>
        <v>98.744249652563383</v>
      </c>
      <c r="EV6" s="14">
        <f t="shared" si="20"/>
        <v>161160.59113000002</v>
      </c>
      <c r="EW6" s="14">
        <f t="shared" si="20"/>
        <v>154797.73959000001</v>
      </c>
      <c r="EX6" s="17">
        <f>EW6/EV6%</f>
        <v>96.051856415153367</v>
      </c>
      <c r="EY6" s="14">
        <f t="shared" si="20"/>
        <v>3235.9574500000003</v>
      </c>
      <c r="EZ6" s="14">
        <f t="shared" si="20"/>
        <v>3072.26901</v>
      </c>
      <c r="FA6" s="17">
        <f t="shared" ref="FA6" si="39">EZ6/EY6%</f>
        <v>94.941576255892983</v>
      </c>
      <c r="FB6" s="14">
        <f t="shared" ref="FB6:FC6" si="40">SUM(FB7:FB37)</f>
        <v>5000</v>
      </c>
      <c r="FC6" s="14">
        <f t="shared" si="40"/>
        <v>5000</v>
      </c>
      <c r="FD6" s="17">
        <f t="shared" ref="FD6" si="41">FC6/FB6%</f>
        <v>100</v>
      </c>
      <c r="FE6" s="14">
        <f t="shared" si="20"/>
        <v>3600</v>
      </c>
      <c r="FF6" s="14">
        <f t="shared" si="20"/>
        <v>3600</v>
      </c>
      <c r="FG6" s="14">
        <f>FF6/FE6*100</f>
        <v>100</v>
      </c>
      <c r="FH6" s="14">
        <f t="shared" si="20"/>
        <v>51696</v>
      </c>
      <c r="FI6" s="14">
        <f t="shared" si="20"/>
        <v>50479.261039999998</v>
      </c>
      <c r="FJ6" s="17">
        <f t="shared" ref="FJ6" si="42">FI6/FH6%</f>
        <v>97.646357629216951</v>
      </c>
      <c r="FK6" s="14">
        <f>SUM(FK7:FK37)</f>
        <v>8481280.3605099991</v>
      </c>
      <c r="FL6" s="14">
        <f>SUM(FL7:FL37)</f>
        <v>8470177.6330299992</v>
      </c>
      <c r="FM6" s="15">
        <f>FL6/FK6*100</f>
        <v>99.86909137526338</v>
      </c>
      <c r="FN6" s="14">
        <f>SUM(FN7:FN37)</f>
        <v>101466</v>
      </c>
      <c r="FO6" s="14">
        <f t="shared" si="20"/>
        <v>101466</v>
      </c>
      <c r="FP6" s="15">
        <f t="shared" ref="FP6:FP11" si="43">FO6/FN6%</f>
        <v>100</v>
      </c>
      <c r="FQ6" s="14">
        <f t="shared" ref="FQ6:IB6" si="44">SUM(FQ7:FQ37)</f>
        <v>6562.5</v>
      </c>
      <c r="FR6" s="14">
        <f t="shared" si="44"/>
        <v>6562.5</v>
      </c>
      <c r="FS6" s="15">
        <f t="shared" ref="FS6:FS11" si="45">FR6/FQ6%</f>
        <v>100</v>
      </c>
      <c r="FT6" s="14">
        <f t="shared" si="44"/>
        <v>9247.3142200000002</v>
      </c>
      <c r="FU6" s="14">
        <f t="shared" si="44"/>
        <v>8968.6718099999998</v>
      </c>
      <c r="FV6" s="15">
        <f t="shared" ref="FV6:FV37" si="46">FU6/FT6%</f>
        <v>96.986774717816388</v>
      </c>
      <c r="FW6" s="14">
        <f t="shared" si="44"/>
        <v>2315</v>
      </c>
      <c r="FX6" s="14">
        <f t="shared" si="44"/>
        <v>1939.3999999999999</v>
      </c>
      <c r="FY6" s="15">
        <f>FX6/FW6%</f>
        <v>83.775377969762417</v>
      </c>
      <c r="FZ6" s="14">
        <f t="shared" si="44"/>
        <v>477.90999999999997</v>
      </c>
      <c r="GA6" s="14">
        <f t="shared" si="44"/>
        <v>477.90999999999997</v>
      </c>
      <c r="GB6" s="15">
        <f>GA6/FZ6%</f>
        <v>100</v>
      </c>
      <c r="GC6" s="14">
        <f t="shared" si="44"/>
        <v>47733.297530000003</v>
      </c>
      <c r="GD6" s="14">
        <f t="shared" si="44"/>
        <v>47587.410529999994</v>
      </c>
      <c r="GE6" s="15">
        <f t="shared" ref="GE6:GE32" si="47">GD6/GC6%</f>
        <v>99.694370580812432</v>
      </c>
      <c r="GF6" s="14">
        <f t="shared" si="44"/>
        <v>15.9</v>
      </c>
      <c r="GG6" s="14">
        <f t="shared" si="44"/>
        <v>15.84</v>
      </c>
      <c r="GH6" s="15">
        <f>GG6/GF6%</f>
        <v>99.622641509433961</v>
      </c>
      <c r="GI6" s="14">
        <f t="shared" si="44"/>
        <v>31.300000000000004</v>
      </c>
      <c r="GJ6" s="14">
        <f t="shared" si="44"/>
        <v>31.300000000000004</v>
      </c>
      <c r="GK6" s="15">
        <f>GJ6/GI6%</f>
        <v>100</v>
      </c>
      <c r="GL6" s="14">
        <f t="shared" si="44"/>
        <v>24050.800000000003</v>
      </c>
      <c r="GM6" s="14">
        <f t="shared" si="44"/>
        <v>23389.35209</v>
      </c>
      <c r="GN6" s="15">
        <f t="shared" ref="GN6:GN37" si="48">GM6/GL6%</f>
        <v>97.249788323049529</v>
      </c>
      <c r="GO6" s="14">
        <f t="shared" ref="GO6:GP6" si="49">SUM(GO7:GO37)</f>
        <v>2159548.7999999998</v>
      </c>
      <c r="GP6" s="14">
        <f t="shared" si="49"/>
        <v>2158986.7039999994</v>
      </c>
      <c r="GQ6" s="15">
        <f t="shared" ref="GQ6:GQ42" si="50">GP6/GO6%</f>
        <v>99.973971599993462</v>
      </c>
      <c r="GR6" s="14">
        <f t="shared" si="44"/>
        <v>5494985.3999999994</v>
      </c>
      <c r="GS6" s="14">
        <f t="shared" si="44"/>
        <v>5494978.1660000002</v>
      </c>
      <c r="GT6" s="15">
        <f t="shared" ref="GT6:GT37" si="51">GS6/GR6%</f>
        <v>99.999868352698456</v>
      </c>
      <c r="GU6" s="14">
        <f t="shared" si="44"/>
        <v>2654.6000000000004</v>
      </c>
      <c r="GV6" s="14">
        <f t="shared" si="44"/>
        <v>2649.0340000000001</v>
      </c>
      <c r="GW6" s="15">
        <f>GV6/GU6%</f>
        <v>99.790326226173434</v>
      </c>
      <c r="GX6" s="14">
        <f t="shared" ref="GX6:GY6" si="52">SUM(GX7:GX37)</f>
        <v>3183.0000000000009</v>
      </c>
      <c r="GY6" s="14">
        <f t="shared" si="52"/>
        <v>2481.9</v>
      </c>
      <c r="GZ6" s="15">
        <f>GY6/GX6%</f>
        <v>77.973609802073497</v>
      </c>
      <c r="HA6" s="14">
        <f t="shared" si="44"/>
        <v>97129.10000000002</v>
      </c>
      <c r="HB6" s="14">
        <f t="shared" si="44"/>
        <v>96711.744620000027</v>
      </c>
      <c r="HC6" s="15">
        <f t="shared" ref="HC6:HC37" si="53">HB6/HA6%</f>
        <v>99.570308609881081</v>
      </c>
      <c r="HD6" s="14">
        <f t="shared" si="44"/>
        <v>388527.9987600001</v>
      </c>
      <c r="HE6" s="14">
        <f t="shared" si="44"/>
        <v>385562.33849999995</v>
      </c>
      <c r="HF6" s="15">
        <f t="shared" ref="HF6:HF37" si="54">HE6/HD6%</f>
        <v>99.236693296373716</v>
      </c>
      <c r="HG6" s="14">
        <f t="shared" si="44"/>
        <v>63667.400000000009</v>
      </c>
      <c r="HH6" s="14">
        <f t="shared" si="44"/>
        <v>61026.91863</v>
      </c>
      <c r="HI6" s="15">
        <f t="shared" ref="HI6:HI37" si="55">HH6/HG6%</f>
        <v>95.852694832834374</v>
      </c>
      <c r="HJ6" s="14">
        <f t="shared" si="44"/>
        <v>11828.64</v>
      </c>
      <c r="HK6" s="14">
        <f t="shared" si="44"/>
        <v>11778.64</v>
      </c>
      <c r="HL6" s="15">
        <f t="shared" ref="HL6:HL37" si="56">HK6/HJ6%</f>
        <v>99.577297136441715</v>
      </c>
      <c r="HM6" s="14">
        <f t="shared" ref="HM6:HN6" si="57">SUM(HM7:HM37)</f>
        <v>9.5</v>
      </c>
      <c r="HN6" s="14">
        <f t="shared" si="57"/>
        <v>8</v>
      </c>
      <c r="HO6" s="15">
        <f t="shared" ref="HO6" si="58">HN6/HM6%</f>
        <v>84.21052631578948</v>
      </c>
      <c r="HP6" s="14">
        <f t="shared" ref="HP6:HQ6" si="59">SUM(HP7:HP37)</f>
        <v>17326</v>
      </c>
      <c r="HQ6" s="14">
        <f t="shared" si="59"/>
        <v>16381.805850000001</v>
      </c>
      <c r="HR6" s="15">
        <f t="shared" ref="HR6:HR42" si="60">HQ6/HP6%</f>
        <v>94.550420466351156</v>
      </c>
      <c r="HS6" s="14">
        <f t="shared" si="44"/>
        <v>47646.400000000001</v>
      </c>
      <c r="HT6" s="14">
        <f t="shared" si="44"/>
        <v>47620.527000000002</v>
      </c>
      <c r="HU6" s="15">
        <f t="shared" ref="HU6:HU11" si="61">HT6/HS6%</f>
        <v>99.945697891131331</v>
      </c>
      <c r="HV6" s="14">
        <f t="shared" si="44"/>
        <v>1273.8999999999999</v>
      </c>
      <c r="HW6" s="14">
        <f t="shared" si="44"/>
        <v>234.18000000000004</v>
      </c>
      <c r="HX6" s="15">
        <f>HW6/HV6%</f>
        <v>18.382918596436145</v>
      </c>
      <c r="HY6" s="14">
        <f t="shared" si="44"/>
        <v>104.9</v>
      </c>
      <c r="HZ6" s="14">
        <f t="shared" si="44"/>
        <v>103.7</v>
      </c>
      <c r="IA6" s="15">
        <f t="shared" ref="IA6:IA37" si="62">HZ6/HY6%</f>
        <v>98.856053384175397</v>
      </c>
      <c r="IB6" s="14">
        <f t="shared" si="44"/>
        <v>1009.1999999999999</v>
      </c>
      <c r="IC6" s="14">
        <f t="shared" ref="IC6:IR6" si="63">SUM(IC7:IC37)</f>
        <v>1009.1999999999999</v>
      </c>
      <c r="ID6" s="15">
        <f t="shared" ref="ID6" si="64">IC6/IB6%</f>
        <v>100</v>
      </c>
      <c r="IE6" s="14">
        <f t="shared" si="63"/>
        <v>485.5</v>
      </c>
      <c r="IF6" s="14">
        <f t="shared" si="63"/>
        <v>206.39</v>
      </c>
      <c r="IG6" s="15">
        <f t="shared" ref="IG6" si="65">IF6/IE6%</f>
        <v>42.510813594232744</v>
      </c>
      <c r="IH6" s="18">
        <f>SUM(IH7:IH37)</f>
        <v>36245.680479999995</v>
      </c>
      <c r="II6" s="18">
        <f t="shared" si="63"/>
        <v>36086.903579999998</v>
      </c>
      <c r="IJ6" s="17">
        <f t="shared" ref="IJ6:IJ41" si="66">II6/IH6*100</f>
        <v>99.561942560058682</v>
      </c>
      <c r="IK6" s="14">
        <f t="shared" si="63"/>
        <v>35212.24798</v>
      </c>
      <c r="IL6" s="14">
        <f t="shared" si="63"/>
        <v>35053.473579999998</v>
      </c>
      <c r="IM6" s="15">
        <v>100</v>
      </c>
      <c r="IN6" s="14">
        <f t="shared" si="63"/>
        <v>1033.4324999999999</v>
      </c>
      <c r="IO6" s="14">
        <f t="shared" si="63"/>
        <v>1033.4299999999998</v>
      </c>
      <c r="IP6" s="14">
        <f>IO6/IN6*100</f>
        <v>99.999758087731891</v>
      </c>
      <c r="IQ6" s="16">
        <f t="shared" si="63"/>
        <v>18059132.88112</v>
      </c>
      <c r="IR6" s="16">
        <f t="shared" si="63"/>
        <v>17972013.270909995</v>
      </c>
      <c r="IS6" s="15">
        <f>IR6/IQ6%</f>
        <v>99.517586969521204</v>
      </c>
      <c r="IT6" s="1"/>
      <c r="IU6" s="1"/>
    </row>
    <row r="7" spans="1:255" ht="14.25" customHeight="1" x14ac:dyDescent="0.2">
      <c r="A7" s="19" t="s">
        <v>81</v>
      </c>
      <c r="B7" s="16">
        <f>E7+H7+K7+N7</f>
        <v>194562.7</v>
      </c>
      <c r="C7" s="16">
        <f>F7+I7+L7+O7</f>
        <v>194562.7</v>
      </c>
      <c r="D7" s="15">
        <f>C7/B7*100</f>
        <v>100</v>
      </c>
      <c r="E7" s="20"/>
      <c r="F7" s="20"/>
      <c r="G7" s="20"/>
      <c r="H7" s="21">
        <v>137001.60000000001</v>
      </c>
      <c r="I7" s="20">
        <v>137001.60000000001</v>
      </c>
      <c r="J7" s="20">
        <f>I7/H7%</f>
        <v>100</v>
      </c>
      <c r="K7" s="21">
        <v>57561.1</v>
      </c>
      <c r="L7" s="20">
        <v>57561.1</v>
      </c>
      <c r="M7" s="20">
        <f>L7/K7%</f>
        <v>100</v>
      </c>
      <c r="N7" s="20"/>
      <c r="O7" s="20"/>
      <c r="P7" s="20"/>
      <c r="Q7" s="16">
        <f>T7+W7+AL7+AR7+AX7+BA7+BD7+BG7+BJ7+BM7+BP7+BS7+BV7+BY7+CB7+CE7+CN7+CQ7+CT7+CW7+CZ7+DC7+DO7+DR7+DU7+DX7+EA7+ED7+EG7+EJ7+EM7+EP7+EV7+EY7+FE7+FH7+ES7+Z7+AC7+AF7+AI7+AO7+DF7+DI7+DL7+CH7+CK7+FB7+AU7</f>
        <v>371276.88898000005</v>
      </c>
      <c r="R7" s="16">
        <f>U7+X7+AM7+AS7+AY7+BB7+BE7+BH7+BK7+BN7+BQ7+BT7+BW7+BZ7+CC7+CF7+CO7+CR7+CU7+CX7+DA7+DD7+DP7+DS7+DV7+DY7+EB7+EE7+EH7+EK7+EN7+EQ7+EW7+EZ7+FF7+FI7+ET7+AA7+AD7+AG7+AJ7+AP7+DG7+DJ7+DM7+CI7+CL7+FC7+AV7</f>
        <v>371185.11575</v>
      </c>
      <c r="S7" s="15">
        <f>R7/Q7*100</f>
        <v>99.975281728347767</v>
      </c>
      <c r="T7" s="20">
        <v>1749</v>
      </c>
      <c r="U7" s="20">
        <v>1749</v>
      </c>
      <c r="V7" s="20">
        <f>U7/T7%</f>
        <v>100.00000000000001</v>
      </c>
      <c r="W7" s="21">
        <v>59002.389000000003</v>
      </c>
      <c r="X7" s="20">
        <v>59002.389000000003</v>
      </c>
      <c r="Y7" s="20">
        <f t="shared" si="2"/>
        <v>100</v>
      </c>
      <c r="Z7" s="21">
        <v>90736.1</v>
      </c>
      <c r="AA7" s="20">
        <v>90736.1</v>
      </c>
      <c r="AB7" s="20">
        <f t="shared" si="4"/>
        <v>100</v>
      </c>
      <c r="AC7" s="21"/>
      <c r="AD7" s="20"/>
      <c r="AE7" s="20"/>
      <c r="AF7" s="21">
        <v>10688.5</v>
      </c>
      <c r="AG7" s="20">
        <v>10688.5</v>
      </c>
      <c r="AH7" s="20">
        <f t="shared" ref="AH7:AH24" si="67">AG7/AF7%</f>
        <v>100</v>
      </c>
      <c r="AI7" s="21">
        <v>120754.4</v>
      </c>
      <c r="AJ7" s="20">
        <v>120754.4</v>
      </c>
      <c r="AK7" s="20">
        <f t="shared" si="9"/>
        <v>100</v>
      </c>
      <c r="AL7" s="22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1"/>
      <c r="BB7" s="20"/>
      <c r="BC7" s="20"/>
      <c r="BD7" s="21">
        <v>1500</v>
      </c>
      <c r="BE7" s="20">
        <v>1500</v>
      </c>
      <c r="BF7" s="20">
        <f>BE7/BD7%</f>
        <v>100</v>
      </c>
      <c r="BG7" s="21"/>
      <c r="BH7" s="20"/>
      <c r="BI7" s="20"/>
      <c r="BJ7" s="22"/>
      <c r="BK7" s="20"/>
      <c r="BL7" s="20"/>
      <c r="BM7" s="21">
        <v>7240.6080000000002</v>
      </c>
      <c r="BN7" s="20">
        <v>7240.6080000000002</v>
      </c>
      <c r="BO7" s="20">
        <f t="shared" si="14"/>
        <v>100</v>
      </c>
      <c r="BP7" s="21">
        <v>4053.9</v>
      </c>
      <c r="BQ7" s="20">
        <v>4053.9</v>
      </c>
      <c r="BR7" s="20">
        <f>BQ7/BP7%</f>
        <v>100</v>
      </c>
      <c r="BS7" s="21">
        <v>51501.914640000003</v>
      </c>
      <c r="BT7" s="20">
        <v>51501.914640000003</v>
      </c>
      <c r="BU7" s="20">
        <f t="shared" si="15"/>
        <v>99.999999999999986</v>
      </c>
      <c r="BV7" s="21">
        <v>1845.6369999999999</v>
      </c>
      <c r="BW7" s="20">
        <v>1845.6369999999999</v>
      </c>
      <c r="BX7" s="20">
        <f t="shared" ref="BX7:BX36" si="68">BW7/BV7%</f>
        <v>100</v>
      </c>
      <c r="BY7" s="20"/>
      <c r="BZ7" s="20"/>
      <c r="CA7" s="20"/>
      <c r="CB7" s="20"/>
      <c r="CC7" s="20"/>
      <c r="CD7" s="20"/>
      <c r="CE7" s="21">
        <v>90.1</v>
      </c>
      <c r="CF7" s="21">
        <v>90.1</v>
      </c>
      <c r="CG7" s="23">
        <f>CF7/CE7%</f>
        <v>100</v>
      </c>
      <c r="CH7" s="21">
        <v>153.19999999999999</v>
      </c>
      <c r="CI7" s="21">
        <v>153.19999999999999</v>
      </c>
      <c r="CJ7" s="23">
        <f>CI7/CH7%</f>
        <v>100</v>
      </c>
      <c r="CK7" s="21">
        <v>1587.2248400000001</v>
      </c>
      <c r="CL7" s="21">
        <v>1587.2248400000001</v>
      </c>
      <c r="CM7" s="23">
        <f>CL7/CK7%</f>
        <v>100</v>
      </c>
      <c r="CN7" s="23"/>
      <c r="CO7" s="23"/>
      <c r="CP7" s="23"/>
      <c r="CQ7" s="21">
        <v>1654.807</v>
      </c>
      <c r="CR7" s="20">
        <v>1654.807</v>
      </c>
      <c r="CS7" s="23">
        <f t="shared" si="21"/>
        <v>100</v>
      </c>
      <c r="CT7" s="21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1">
        <v>744.34</v>
      </c>
      <c r="EH7" s="20">
        <v>744.34</v>
      </c>
      <c r="EI7" s="23">
        <f>EH7/EG7%</f>
        <v>100</v>
      </c>
      <c r="EJ7" s="21">
        <v>270</v>
      </c>
      <c r="EK7" s="20">
        <v>270</v>
      </c>
      <c r="EL7" s="23">
        <f>EK7/EJ7%</f>
        <v>100</v>
      </c>
      <c r="EM7" s="21">
        <v>5585.3045000000002</v>
      </c>
      <c r="EN7" s="20">
        <v>5493.5312699999995</v>
      </c>
      <c r="EO7" s="23">
        <f t="shared" si="36"/>
        <v>98.356880452981557</v>
      </c>
      <c r="EP7" s="21"/>
      <c r="EQ7" s="23"/>
      <c r="ER7" s="23"/>
      <c r="ES7" s="21">
        <v>7482</v>
      </c>
      <c r="ET7" s="20">
        <v>7482</v>
      </c>
      <c r="EU7" s="23">
        <f t="shared" si="38"/>
        <v>100.00000000000001</v>
      </c>
      <c r="EV7" s="21">
        <v>4637.4639999999999</v>
      </c>
      <c r="EW7" s="20">
        <v>4637.4639999999999</v>
      </c>
      <c r="EX7" s="23">
        <f>EW7/EV7%</f>
        <v>100</v>
      </c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16">
        <f>FN7+FQ7+FT7+FW7+FZ7+GC7+GF7+GI7+GL7+GR7+GU7+GX7+HA7+HD7+HG7+HJ7+HM7+HP7+HV7+HY7+IB7+IE7+HS7+GO7</f>
        <v>288467.47600000002</v>
      </c>
      <c r="FL7" s="16">
        <f>FO7+FR7+FU7+FX7+GA7+GD7+GG7+GJ7+GM7+GS7+GV7+GY7+HB7+HE7+HH7+HK7+HN7+HQ7+HW7+HZ7+IC7+IF7+HT7+GP7</f>
        <v>288374.92963000003</v>
      </c>
      <c r="FM7" s="15">
        <f>FL7/FK7*100</f>
        <v>99.967917918760449</v>
      </c>
      <c r="FN7" s="24">
        <v>2524</v>
      </c>
      <c r="FO7" s="24">
        <v>2524</v>
      </c>
      <c r="FP7" s="20">
        <f t="shared" si="43"/>
        <v>100</v>
      </c>
      <c r="FQ7" s="24">
        <v>227.5</v>
      </c>
      <c r="FR7" s="20">
        <v>227.5</v>
      </c>
      <c r="FS7" s="20">
        <f t="shared" si="45"/>
        <v>100</v>
      </c>
      <c r="FT7" s="24">
        <v>192.2</v>
      </c>
      <c r="FU7" s="20">
        <v>192.2</v>
      </c>
      <c r="FV7" s="20">
        <f t="shared" si="46"/>
        <v>100</v>
      </c>
      <c r="FW7" s="24"/>
      <c r="FX7" s="20"/>
      <c r="FY7" s="20"/>
      <c r="FZ7" s="24"/>
      <c r="GA7" s="20"/>
      <c r="GB7" s="20"/>
      <c r="GC7" s="24">
        <v>6655.076</v>
      </c>
      <c r="GD7" s="20">
        <v>6655.076</v>
      </c>
      <c r="GE7" s="20">
        <f t="shared" si="47"/>
        <v>100</v>
      </c>
      <c r="GF7" s="24">
        <v>4</v>
      </c>
      <c r="GG7" s="20">
        <v>3.96</v>
      </c>
      <c r="GH7" s="20">
        <f>GG7/GF7%</f>
        <v>99</v>
      </c>
      <c r="GI7" s="24">
        <v>3.6</v>
      </c>
      <c r="GJ7" s="20">
        <v>3.6</v>
      </c>
      <c r="GK7" s="20">
        <f t="shared" ref="GK7:GK37" si="69">GJ7/GI7%</f>
        <v>99.999999999999986</v>
      </c>
      <c r="GL7" s="24">
        <v>1179.2</v>
      </c>
      <c r="GM7" s="20">
        <v>1179.2</v>
      </c>
      <c r="GN7" s="20">
        <f t="shared" si="48"/>
        <v>100</v>
      </c>
      <c r="GO7" s="24">
        <v>71143.600000000006</v>
      </c>
      <c r="GP7" s="20">
        <v>71143.600000000006</v>
      </c>
      <c r="GQ7" s="20">
        <f t="shared" si="50"/>
        <v>100</v>
      </c>
      <c r="GR7" s="24">
        <v>188260</v>
      </c>
      <c r="GS7" s="20">
        <v>188260</v>
      </c>
      <c r="GT7" s="20">
        <f t="shared" si="51"/>
        <v>100</v>
      </c>
      <c r="GU7" s="24">
        <v>134.1</v>
      </c>
      <c r="GV7" s="20">
        <v>134.03</v>
      </c>
      <c r="GW7" s="20">
        <f>GV7/GU7%</f>
        <v>99.947800149142438</v>
      </c>
      <c r="GX7" s="24">
        <v>95.7</v>
      </c>
      <c r="GY7" s="20">
        <v>95.7</v>
      </c>
      <c r="GZ7" s="20">
        <f>GY7/GX7%</f>
        <v>100</v>
      </c>
      <c r="HA7" s="24">
        <v>3316.4</v>
      </c>
      <c r="HB7" s="20">
        <v>3316.4</v>
      </c>
      <c r="HC7" s="20">
        <f t="shared" si="53"/>
        <v>100</v>
      </c>
      <c r="HD7" s="24">
        <v>10157.700000000001</v>
      </c>
      <c r="HE7" s="20">
        <v>10152.844580000001</v>
      </c>
      <c r="HF7" s="20">
        <f t="shared" si="54"/>
        <v>99.952199612116914</v>
      </c>
      <c r="HG7" s="24">
        <v>2180.8000000000002</v>
      </c>
      <c r="HH7" s="20">
        <v>2180.8000000000002</v>
      </c>
      <c r="HI7" s="20">
        <f t="shared" si="55"/>
        <v>99.999999999999986</v>
      </c>
      <c r="HJ7" s="25"/>
      <c r="HK7" s="20"/>
      <c r="HL7" s="20"/>
      <c r="HM7" s="25"/>
      <c r="HN7" s="20"/>
      <c r="HO7" s="20"/>
      <c r="HP7" s="24">
        <v>523.9</v>
      </c>
      <c r="HQ7" s="20">
        <v>469.11905000000002</v>
      </c>
      <c r="HR7" s="20">
        <f t="shared" si="60"/>
        <v>89.543624737545343</v>
      </c>
      <c r="HS7" s="24">
        <v>1836.6</v>
      </c>
      <c r="HT7" s="20">
        <v>1836.6</v>
      </c>
      <c r="HU7" s="20">
        <f t="shared" si="61"/>
        <v>100</v>
      </c>
      <c r="HV7" s="24">
        <v>32.799999999999997</v>
      </c>
      <c r="HW7" s="20">
        <v>0</v>
      </c>
      <c r="HX7" s="20">
        <f>HW7/HV7%</f>
        <v>0</v>
      </c>
      <c r="HY7" s="24">
        <v>0.3</v>
      </c>
      <c r="HZ7" s="20">
        <v>0.3</v>
      </c>
      <c r="IA7" s="20">
        <f t="shared" si="62"/>
        <v>100</v>
      </c>
      <c r="IB7" s="24"/>
      <c r="IC7" s="20"/>
      <c r="ID7" s="20"/>
      <c r="IE7" s="24"/>
      <c r="IF7" s="20"/>
      <c r="IG7" s="20"/>
      <c r="IH7" s="26">
        <f t="shared" ref="IH7:II22" si="70">IK7+IN7</f>
        <v>0</v>
      </c>
      <c r="II7" s="26">
        <f t="shared" si="70"/>
        <v>0</v>
      </c>
      <c r="IJ7" s="17" t="s">
        <v>188</v>
      </c>
      <c r="IK7" s="21"/>
      <c r="IL7" s="20"/>
      <c r="IM7" s="20"/>
      <c r="IN7" s="21"/>
      <c r="IO7" s="20"/>
      <c r="IP7" s="20"/>
      <c r="IQ7" s="15">
        <f>B7+Q7+FK7+IH7</f>
        <v>854307.06498000002</v>
      </c>
      <c r="IR7" s="15">
        <f>C7+R7+FL7+II7</f>
        <v>854122.74538000009</v>
      </c>
      <c r="IS7" s="15">
        <f>IR7/IQ7%</f>
        <v>99.978424666310787</v>
      </c>
    </row>
    <row r="8" spans="1:255" x14ac:dyDescent="0.2">
      <c r="A8" s="19" t="s">
        <v>82</v>
      </c>
      <c r="B8" s="16">
        <f t="shared" ref="B8:B37" si="71">E8+H8+K8+N8</f>
        <v>81761</v>
      </c>
      <c r="C8" s="16">
        <f t="shared" ref="C8:C37" si="72">F8+I8+L8+O8</f>
        <v>81761</v>
      </c>
      <c r="D8" s="15">
        <f t="shared" ref="D8:D38" si="73">C8/B8*100</f>
        <v>100</v>
      </c>
      <c r="E8" s="20"/>
      <c r="F8" s="20"/>
      <c r="G8" s="20"/>
      <c r="H8" s="21">
        <v>64323</v>
      </c>
      <c r="I8" s="20">
        <v>64323</v>
      </c>
      <c r="J8" s="20">
        <f t="shared" si="1"/>
        <v>100</v>
      </c>
      <c r="K8" s="21">
        <v>17438</v>
      </c>
      <c r="L8" s="20">
        <v>17438</v>
      </c>
      <c r="M8" s="20">
        <f t="shared" ref="M8:M38" si="74">L8/K8%</f>
        <v>100</v>
      </c>
      <c r="N8" s="20"/>
      <c r="O8" s="20"/>
      <c r="P8" s="20"/>
      <c r="Q8" s="16">
        <f t="shared" ref="Q8:R39" si="75">T8+W8+AL8+AR8+AX8+BA8+BD8+BG8+BJ8+BM8+BP8+BS8+BV8+BY8+CB8+CE8+CN8+CQ8+CT8+CW8+CZ8+DC8+DO8+DR8+DU8+DX8+EA8+ED8+EG8+EJ8+EM8+EP8+EV8+EY8+FE8+FH8+ES8+Z8+AC8+AF8+AI8+AO8+DF8+DI8+DL8+CH8+CK8+FB8+AU8</f>
        <v>157977.70509</v>
      </c>
      <c r="R8" s="16">
        <f t="shared" ref="R8:R37" si="76">U8+X8+AM8+AS8+AY8+BB8+BE8+BH8+BK8+BN8+BQ8+BT8+BW8+BZ8+CC8+CF8+CO8+CR8+CU8+CX8+DA8+DD8+DP8+DS8+DV8+DY8+EB8+EE8+EH8+EK8+EN8+EQ8+EW8+EZ8+FF8+FI8+ET8+AA8+AD8+AG8+AJ8+AP8+DG8+DJ8+DM8+CI8+CL8+FC8+AV8</f>
        <v>157977.63327000002</v>
      </c>
      <c r="S8" s="15">
        <f t="shared" ref="S8:S37" si="77">R8/Q8*100</f>
        <v>99.999954537888783</v>
      </c>
      <c r="T8" s="20">
        <v>999</v>
      </c>
      <c r="U8" s="20">
        <v>999</v>
      </c>
      <c r="V8" s="20">
        <f t="shared" ref="V8:V38" si="78">U8/T8%</f>
        <v>100</v>
      </c>
      <c r="W8" s="21">
        <v>46917.3</v>
      </c>
      <c r="X8" s="20">
        <v>46917.3</v>
      </c>
      <c r="Y8" s="20">
        <f t="shared" si="2"/>
        <v>100</v>
      </c>
      <c r="Z8" s="21">
        <v>46519.1</v>
      </c>
      <c r="AA8" s="20">
        <v>46519.1</v>
      </c>
      <c r="AB8" s="20">
        <f t="shared" si="4"/>
        <v>100</v>
      </c>
      <c r="AC8" s="21">
        <v>8500</v>
      </c>
      <c r="AD8" s="20">
        <v>8499.9291799999992</v>
      </c>
      <c r="AE8" s="20">
        <f t="shared" si="6"/>
        <v>99.999166823529407</v>
      </c>
      <c r="AF8" s="21">
        <v>6598.8</v>
      </c>
      <c r="AG8" s="20">
        <v>6598.8</v>
      </c>
      <c r="AH8" s="20">
        <f t="shared" si="67"/>
        <v>100</v>
      </c>
      <c r="AI8" s="21">
        <v>23845.1</v>
      </c>
      <c r="AJ8" s="20">
        <v>23845.1</v>
      </c>
      <c r="AK8" s="20">
        <f t="shared" si="9"/>
        <v>100</v>
      </c>
      <c r="AL8" s="22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1">
        <v>3316.3</v>
      </c>
      <c r="BB8" s="20">
        <v>3316.3</v>
      </c>
      <c r="BC8" s="20">
        <f>BB8/BA8%</f>
        <v>100</v>
      </c>
      <c r="BD8" s="21"/>
      <c r="BE8" s="20"/>
      <c r="BF8" s="20"/>
      <c r="BG8" s="21"/>
      <c r="BH8" s="20"/>
      <c r="BI8" s="20"/>
      <c r="BJ8" s="22"/>
      <c r="BK8" s="20"/>
      <c r="BL8" s="20"/>
      <c r="BM8" s="21">
        <v>4278.72</v>
      </c>
      <c r="BN8" s="20">
        <v>4278.72</v>
      </c>
      <c r="BO8" s="20">
        <f t="shared" si="14"/>
        <v>99.999999999999986</v>
      </c>
      <c r="BP8" s="21"/>
      <c r="BQ8" s="20"/>
      <c r="BR8" s="20"/>
      <c r="BS8" s="20"/>
      <c r="BT8" s="20"/>
      <c r="BU8" s="20"/>
      <c r="BV8" s="21">
        <v>1845.6369999999999</v>
      </c>
      <c r="BW8" s="20">
        <v>1845.6369999999999</v>
      </c>
      <c r="BX8" s="20">
        <f t="shared" si="68"/>
        <v>100</v>
      </c>
      <c r="BY8" s="20"/>
      <c r="BZ8" s="20"/>
      <c r="CA8" s="20"/>
      <c r="CB8" s="20"/>
      <c r="CC8" s="20"/>
      <c r="CD8" s="20"/>
      <c r="CE8" s="21">
        <v>102.08</v>
      </c>
      <c r="CF8" s="21">
        <v>102.08</v>
      </c>
      <c r="CG8" s="23">
        <f>CF8/CE8%</f>
        <v>100</v>
      </c>
      <c r="CH8" s="22"/>
      <c r="CI8" s="22"/>
      <c r="CJ8" s="23"/>
      <c r="CK8" s="21"/>
      <c r="CL8" s="21"/>
      <c r="CM8" s="23"/>
      <c r="CN8" s="23"/>
      <c r="CO8" s="23"/>
      <c r="CP8" s="23"/>
      <c r="CQ8" s="21">
        <v>632.93399999999997</v>
      </c>
      <c r="CR8" s="20">
        <v>632.93399999999997</v>
      </c>
      <c r="CS8" s="23">
        <f t="shared" si="21"/>
        <v>100</v>
      </c>
      <c r="CT8" s="21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>
        <v>3163.7560900000003</v>
      </c>
      <c r="DY8" s="23">
        <v>3163.7560900000003</v>
      </c>
      <c r="DZ8" s="23">
        <f t="shared" ref="DZ8:DZ10" si="79">DY8/DX8%</f>
        <v>100</v>
      </c>
      <c r="EA8" s="23"/>
      <c r="EB8" s="23"/>
      <c r="EC8" s="23"/>
      <c r="ED8" s="23">
        <v>2500.0010000000002</v>
      </c>
      <c r="EE8" s="23">
        <v>2500</v>
      </c>
      <c r="EF8" s="23">
        <f t="shared" ref="EF8:EF9" si="80">EE8/ED8%</f>
        <v>99.999960000015989</v>
      </c>
      <c r="EG8" s="21"/>
      <c r="EH8" s="20"/>
      <c r="EI8" s="23"/>
      <c r="EJ8" s="21">
        <v>2890</v>
      </c>
      <c r="EK8" s="20">
        <v>2890</v>
      </c>
      <c r="EL8" s="23">
        <f>EK8/EJ8%</f>
        <v>100</v>
      </c>
      <c r="EM8" s="21"/>
      <c r="EN8" s="23"/>
      <c r="EO8" s="23"/>
      <c r="EP8" s="21"/>
      <c r="EQ8" s="23"/>
      <c r="ER8" s="23"/>
      <c r="ES8" s="21">
        <v>3132.4</v>
      </c>
      <c r="ET8" s="20">
        <v>3132.4</v>
      </c>
      <c r="EU8" s="23">
        <f t="shared" si="38"/>
        <v>100</v>
      </c>
      <c r="EV8" s="21">
        <v>2736.5770000000002</v>
      </c>
      <c r="EW8" s="20">
        <v>2736.5770000000002</v>
      </c>
      <c r="EX8" s="23">
        <f t="shared" ref="EX8:EX37" si="81">EW8/EV8%</f>
        <v>100</v>
      </c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16">
        <f t="shared" ref="FK8:FK41" si="82">FN8+FQ8+FT8+FW8+FZ8+GC8+GF8+GI8+GL8+GR8+GU8+GX8+HA8+HD8+HG8+HJ8+HM8+HP8+HV8+HY8+IB8+IE8+HS8+GO8</f>
        <v>141044.5</v>
      </c>
      <c r="FL8" s="16">
        <f t="shared" ref="FL8:FL42" si="83">FO8+FR8+FU8+FX8+GA8+GD8+GG8+GJ8+GM8+GS8+GV8+GY8+HB8+HE8+HH8+HK8+HN8+HQ8+HW8+HZ8+IC8+IF8+HT8+GP8</f>
        <v>140885.88185999999</v>
      </c>
      <c r="FM8" s="15">
        <f t="shared" ref="FM8:FM37" si="84">FL8/FK8*100</f>
        <v>99.887540357830332</v>
      </c>
      <c r="FN8" s="24">
        <v>1352</v>
      </c>
      <c r="FO8" s="24">
        <v>1352</v>
      </c>
      <c r="FP8" s="20">
        <f t="shared" si="43"/>
        <v>100</v>
      </c>
      <c r="FQ8" s="24">
        <v>210</v>
      </c>
      <c r="FR8" s="20">
        <v>210</v>
      </c>
      <c r="FS8" s="20">
        <f t="shared" si="45"/>
        <v>100</v>
      </c>
      <c r="FT8" s="24">
        <v>181.6</v>
      </c>
      <c r="FU8" s="20">
        <v>181.6</v>
      </c>
      <c r="FV8" s="20">
        <f t="shared" si="46"/>
        <v>100</v>
      </c>
      <c r="FW8" s="24"/>
      <c r="FX8" s="20"/>
      <c r="FY8" s="20"/>
      <c r="FZ8" s="24"/>
      <c r="GA8" s="20"/>
      <c r="GB8" s="20"/>
      <c r="GC8" s="24">
        <v>2366.1999999999998</v>
      </c>
      <c r="GD8" s="20">
        <v>2366.1999999999998</v>
      </c>
      <c r="GE8" s="20">
        <f t="shared" si="47"/>
        <v>100</v>
      </c>
      <c r="GF8" s="24"/>
      <c r="GG8" s="20"/>
      <c r="GH8" s="20"/>
      <c r="GI8" s="24">
        <v>1</v>
      </c>
      <c r="GJ8" s="20">
        <v>1</v>
      </c>
      <c r="GK8" s="20">
        <f t="shared" si="69"/>
        <v>100</v>
      </c>
      <c r="GL8" s="24">
        <v>311</v>
      </c>
      <c r="GM8" s="20">
        <v>311</v>
      </c>
      <c r="GN8" s="20">
        <f t="shared" si="48"/>
        <v>100</v>
      </c>
      <c r="GO8" s="24">
        <v>30275.200000000001</v>
      </c>
      <c r="GP8" s="20">
        <v>30275.200000000001</v>
      </c>
      <c r="GQ8" s="20">
        <f t="shared" si="50"/>
        <v>100</v>
      </c>
      <c r="GR8" s="24">
        <v>95939.5</v>
      </c>
      <c r="GS8" s="20">
        <v>95939.5</v>
      </c>
      <c r="GT8" s="20">
        <f t="shared" si="51"/>
        <v>100</v>
      </c>
      <c r="GU8" s="24"/>
      <c r="GV8" s="20"/>
      <c r="GW8" s="20"/>
      <c r="GX8" s="24">
        <v>92.9</v>
      </c>
      <c r="GY8" s="20">
        <v>58.5</v>
      </c>
      <c r="GZ8" s="20">
        <f t="shared" ref="GZ8:GZ37" si="85">GY8/GX8%</f>
        <v>62.97093649085037</v>
      </c>
      <c r="HA8" s="24">
        <v>2610.8000000000002</v>
      </c>
      <c r="HB8" s="20">
        <v>2610.8000000000002</v>
      </c>
      <c r="HC8" s="20">
        <f t="shared" si="53"/>
        <v>100</v>
      </c>
      <c r="HD8" s="24">
        <f>84.6+4709.5</f>
        <v>4794.1000000000004</v>
      </c>
      <c r="HE8" s="20">
        <v>4718.0589099999997</v>
      </c>
      <c r="HF8" s="20">
        <f t="shared" si="54"/>
        <v>98.41386099580734</v>
      </c>
      <c r="HG8" s="24">
        <v>1090.4000000000001</v>
      </c>
      <c r="HH8" s="20">
        <v>1090.4000000000001</v>
      </c>
      <c r="HI8" s="20">
        <f t="shared" si="55"/>
        <v>99.999999999999986</v>
      </c>
      <c r="HJ8" s="25"/>
      <c r="HK8" s="20"/>
      <c r="HL8" s="20"/>
      <c r="HM8" s="25"/>
      <c r="HN8" s="20"/>
      <c r="HO8" s="20"/>
      <c r="HP8" s="24">
        <v>482.3</v>
      </c>
      <c r="HQ8" s="20">
        <v>452.72295000000003</v>
      </c>
      <c r="HR8" s="20">
        <f t="shared" si="60"/>
        <v>93.867499481650427</v>
      </c>
      <c r="HS8" s="24">
        <v>1318.2</v>
      </c>
      <c r="HT8" s="20">
        <v>1318.2</v>
      </c>
      <c r="HU8" s="20">
        <f t="shared" si="61"/>
        <v>100</v>
      </c>
      <c r="HV8" s="24">
        <v>18.600000000000001</v>
      </c>
      <c r="HW8" s="20">
        <v>0</v>
      </c>
      <c r="HX8" s="20">
        <f t="shared" ref="HX8:HX9" si="86">HW8/HV8%</f>
        <v>0</v>
      </c>
      <c r="HY8" s="24">
        <v>0.7</v>
      </c>
      <c r="HZ8" s="20">
        <v>0.7</v>
      </c>
      <c r="IA8" s="20">
        <f t="shared" si="62"/>
        <v>100</v>
      </c>
      <c r="IB8" s="24"/>
      <c r="IC8" s="20"/>
      <c r="ID8" s="20"/>
      <c r="IE8" s="24"/>
      <c r="IF8" s="20"/>
      <c r="IG8" s="20"/>
      <c r="IH8" s="26">
        <f t="shared" si="70"/>
        <v>5759.7</v>
      </c>
      <c r="II8" s="26">
        <f t="shared" si="70"/>
        <v>5759.7</v>
      </c>
      <c r="IJ8" s="17">
        <f t="shared" si="66"/>
        <v>100</v>
      </c>
      <c r="IK8" s="27">
        <v>5759.7</v>
      </c>
      <c r="IL8" s="20">
        <v>5759.7</v>
      </c>
      <c r="IM8" s="20">
        <v>100</v>
      </c>
      <c r="IN8" s="21"/>
      <c r="IO8" s="20"/>
      <c r="IP8" s="20"/>
      <c r="IQ8" s="15">
        <f t="shared" ref="IQ8:IQ37" si="87">B8+Q8+FK8+IH8</f>
        <v>386542.90509000001</v>
      </c>
      <c r="IR8" s="15">
        <f t="shared" ref="IR8:IR37" si="88">C8+R8+FL8+II8</f>
        <v>386384.21513000003</v>
      </c>
      <c r="IS8" s="15">
        <f t="shared" ref="IS8:IS37" si="89">IR8/IQ8%</f>
        <v>99.958946352937701</v>
      </c>
    </row>
    <row r="9" spans="1:255" x14ac:dyDescent="0.2">
      <c r="A9" s="19" t="s">
        <v>83</v>
      </c>
      <c r="B9" s="16">
        <f t="shared" si="71"/>
        <v>55217.599999999999</v>
      </c>
      <c r="C9" s="16">
        <f t="shared" si="72"/>
        <v>55217.599999999999</v>
      </c>
      <c r="D9" s="15">
        <f t="shared" si="73"/>
        <v>100</v>
      </c>
      <c r="E9" s="20"/>
      <c r="F9" s="20"/>
      <c r="G9" s="20"/>
      <c r="H9" s="21">
        <v>52708</v>
      </c>
      <c r="I9" s="20">
        <v>52708</v>
      </c>
      <c r="J9" s="20">
        <f t="shared" si="1"/>
        <v>99.999999999999986</v>
      </c>
      <c r="K9" s="21">
        <v>2509.6</v>
      </c>
      <c r="L9" s="20">
        <v>2509.6</v>
      </c>
      <c r="M9" s="20">
        <f t="shared" si="74"/>
        <v>100</v>
      </c>
      <c r="N9" s="20"/>
      <c r="O9" s="20"/>
      <c r="P9" s="20"/>
      <c r="Q9" s="16">
        <f t="shared" si="75"/>
        <v>96284.560769999996</v>
      </c>
      <c r="R9" s="16">
        <f t="shared" si="76"/>
        <v>82077.69657</v>
      </c>
      <c r="S9" s="15">
        <f t="shared" si="77"/>
        <v>85.244919760358385</v>
      </c>
      <c r="T9" s="20">
        <v>1310</v>
      </c>
      <c r="U9" s="20">
        <v>1310</v>
      </c>
      <c r="V9" s="20">
        <f t="shared" si="78"/>
        <v>100</v>
      </c>
      <c r="W9" s="21"/>
      <c r="X9" s="20"/>
      <c r="Y9" s="20"/>
      <c r="Z9" s="21">
        <v>44882</v>
      </c>
      <c r="AA9" s="20">
        <v>44882</v>
      </c>
      <c r="AB9" s="20">
        <f t="shared" si="4"/>
        <v>100</v>
      </c>
      <c r="AC9" s="21">
        <v>7000</v>
      </c>
      <c r="AD9" s="20">
        <v>7000</v>
      </c>
      <c r="AE9" s="20">
        <f t="shared" si="6"/>
        <v>100</v>
      </c>
      <c r="AF9" s="21">
        <v>4424.8</v>
      </c>
      <c r="AG9" s="20">
        <v>4424.8</v>
      </c>
      <c r="AH9" s="20">
        <f t="shared" si="67"/>
        <v>100</v>
      </c>
      <c r="AI9" s="21"/>
      <c r="AJ9" s="20"/>
      <c r="AK9" s="20"/>
      <c r="AL9" s="22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1"/>
      <c r="BB9" s="20"/>
      <c r="BC9" s="20"/>
      <c r="BD9" s="21"/>
      <c r="BE9" s="20"/>
      <c r="BF9" s="20"/>
      <c r="BG9" s="21"/>
      <c r="BH9" s="20"/>
      <c r="BI9" s="20"/>
      <c r="BJ9" s="22"/>
      <c r="BK9" s="20"/>
      <c r="BL9" s="20"/>
      <c r="BM9" s="21">
        <v>1044.288</v>
      </c>
      <c r="BN9" s="20">
        <v>1044.288</v>
      </c>
      <c r="BO9" s="20">
        <f t="shared" si="14"/>
        <v>100</v>
      </c>
      <c r="BP9" s="21"/>
      <c r="BQ9" s="20"/>
      <c r="BR9" s="20"/>
      <c r="BS9" s="20"/>
      <c r="BT9" s="20"/>
      <c r="BU9" s="20"/>
      <c r="BV9" s="21"/>
      <c r="BW9" s="20"/>
      <c r="BX9" s="20"/>
      <c r="BY9" s="20"/>
      <c r="BZ9" s="20"/>
      <c r="CA9" s="20"/>
      <c r="CB9" s="20"/>
      <c r="CC9" s="20"/>
      <c r="CD9" s="20"/>
      <c r="CE9" s="21">
        <v>108.12</v>
      </c>
      <c r="CF9" s="21">
        <v>108.12</v>
      </c>
      <c r="CG9" s="23">
        <f t="shared" ref="CG9:CG13" si="90">CF9/CE9%</f>
        <v>100.00000000000001</v>
      </c>
      <c r="CH9" s="22"/>
      <c r="CI9" s="22"/>
      <c r="CJ9" s="23"/>
      <c r="CK9" s="21"/>
      <c r="CL9" s="21"/>
      <c r="CM9" s="23"/>
      <c r="CN9" s="23">
        <v>13500</v>
      </c>
      <c r="CO9" s="20">
        <v>400</v>
      </c>
      <c r="CP9" s="23">
        <f t="shared" ref="CP9" si="91">CO9/CN9%</f>
        <v>2.9629629629629628</v>
      </c>
      <c r="CQ9" s="21">
        <v>474.7</v>
      </c>
      <c r="CR9" s="20">
        <v>474.7</v>
      </c>
      <c r="CS9" s="23">
        <f t="shared" si="21"/>
        <v>100</v>
      </c>
      <c r="CT9" s="21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>
        <v>12186.261770000001</v>
      </c>
      <c r="DY9" s="23">
        <v>12186.261770000001</v>
      </c>
      <c r="DZ9" s="23">
        <f t="shared" si="79"/>
        <v>100</v>
      </c>
      <c r="EA9" s="23"/>
      <c r="EB9" s="23"/>
      <c r="EC9" s="23"/>
      <c r="ED9" s="23">
        <v>3000.0160000000001</v>
      </c>
      <c r="EE9" s="23">
        <v>3000.02</v>
      </c>
      <c r="EF9" s="23">
        <f t="shared" si="80"/>
        <v>100.00013333262223</v>
      </c>
      <c r="EG9" s="21"/>
      <c r="EH9" s="20"/>
      <c r="EI9" s="23"/>
      <c r="EJ9" s="21">
        <v>410</v>
      </c>
      <c r="EK9" s="20">
        <v>410</v>
      </c>
      <c r="EL9" s="23">
        <f>EK9/EJ9%</f>
        <v>100.00000000000001</v>
      </c>
      <c r="EM9" s="21">
        <v>982.72400000000005</v>
      </c>
      <c r="EN9" s="20">
        <v>982.72398999999996</v>
      </c>
      <c r="EO9" s="23">
        <f t="shared" si="36"/>
        <v>99.999998982420294</v>
      </c>
      <c r="EP9" s="21"/>
      <c r="EQ9" s="23"/>
      <c r="ER9" s="23"/>
      <c r="ES9" s="21">
        <v>2985</v>
      </c>
      <c r="ET9" s="20">
        <v>1878.1318100000001</v>
      </c>
      <c r="EU9" s="23">
        <f t="shared" si="38"/>
        <v>62.918988609715242</v>
      </c>
      <c r="EV9" s="21">
        <v>3976.6509999999998</v>
      </c>
      <c r="EW9" s="20">
        <v>3976.6509999999998</v>
      </c>
      <c r="EX9" s="23">
        <f t="shared" si="81"/>
        <v>100</v>
      </c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16">
        <f t="shared" si="82"/>
        <v>128524.49899999998</v>
      </c>
      <c r="FL9" s="16">
        <f t="shared" si="83"/>
        <v>127995.92328000002</v>
      </c>
      <c r="FM9" s="15">
        <f t="shared" si="84"/>
        <v>99.588735436346681</v>
      </c>
      <c r="FN9" s="24">
        <v>1144</v>
      </c>
      <c r="FO9" s="24">
        <v>1144</v>
      </c>
      <c r="FP9" s="20">
        <f t="shared" si="43"/>
        <v>100</v>
      </c>
      <c r="FQ9" s="24">
        <v>227.5</v>
      </c>
      <c r="FR9" s="20">
        <v>227.5</v>
      </c>
      <c r="FS9" s="20">
        <f t="shared" si="45"/>
        <v>100</v>
      </c>
      <c r="FT9" s="24">
        <v>181.6</v>
      </c>
      <c r="FU9" s="20">
        <v>138.11600000000001</v>
      </c>
      <c r="FV9" s="20">
        <f t="shared" si="46"/>
        <v>76.055066079295173</v>
      </c>
      <c r="FW9" s="24"/>
      <c r="FX9" s="20"/>
      <c r="FY9" s="20"/>
      <c r="FZ9" s="24"/>
      <c r="GA9" s="20"/>
      <c r="GB9" s="20"/>
      <c r="GC9" s="24">
        <v>16.068999999999999</v>
      </c>
      <c r="GD9" s="20">
        <v>16.068999999999999</v>
      </c>
      <c r="GE9" s="20">
        <f t="shared" si="47"/>
        <v>100</v>
      </c>
      <c r="GF9" s="24"/>
      <c r="GG9" s="20"/>
      <c r="GH9" s="20"/>
      <c r="GI9" s="24">
        <v>0.1</v>
      </c>
      <c r="GJ9" s="20">
        <v>0.1</v>
      </c>
      <c r="GK9" s="20">
        <f t="shared" si="69"/>
        <v>100</v>
      </c>
      <c r="GL9" s="24">
        <v>204.2</v>
      </c>
      <c r="GM9" s="20">
        <v>204.2</v>
      </c>
      <c r="GN9" s="20">
        <f t="shared" si="48"/>
        <v>100</v>
      </c>
      <c r="GO9" s="24">
        <v>19876.599999999999</v>
      </c>
      <c r="GP9" s="20">
        <v>19876.599999999999</v>
      </c>
      <c r="GQ9" s="20">
        <f t="shared" si="50"/>
        <v>100</v>
      </c>
      <c r="GR9" s="24">
        <v>98206.399999999994</v>
      </c>
      <c r="GS9" s="20">
        <v>98206.399999999994</v>
      </c>
      <c r="GT9" s="20">
        <f t="shared" si="51"/>
        <v>100</v>
      </c>
      <c r="GU9" s="24"/>
      <c r="GV9" s="20"/>
      <c r="GW9" s="20"/>
      <c r="GX9" s="24">
        <v>63.7</v>
      </c>
      <c r="GY9" s="20">
        <v>55.8</v>
      </c>
      <c r="GZ9" s="20">
        <f t="shared" si="85"/>
        <v>87.598116169544738</v>
      </c>
      <c r="HA9" s="24">
        <v>2218.6999999999998</v>
      </c>
      <c r="HB9" s="20">
        <v>2120.49262</v>
      </c>
      <c r="HC9" s="20">
        <f t="shared" si="53"/>
        <v>95.573652138639758</v>
      </c>
      <c r="HD9" s="24">
        <f>60.43+3631</f>
        <v>3691.43</v>
      </c>
      <c r="HE9" s="20">
        <v>3666.9994200000001</v>
      </c>
      <c r="HF9" s="20">
        <f t="shared" si="54"/>
        <v>99.338181138474795</v>
      </c>
      <c r="HG9" s="24">
        <v>817.8</v>
      </c>
      <c r="HH9" s="20">
        <v>513.29476</v>
      </c>
      <c r="HI9" s="20">
        <f t="shared" si="55"/>
        <v>62.765316703350457</v>
      </c>
      <c r="HJ9" s="25"/>
      <c r="HK9" s="20"/>
      <c r="HL9" s="20"/>
      <c r="HM9" s="25"/>
      <c r="HN9" s="20"/>
      <c r="HO9" s="20"/>
      <c r="HP9" s="24">
        <v>488.3</v>
      </c>
      <c r="HQ9" s="20">
        <v>453.15147999999999</v>
      </c>
      <c r="HR9" s="20">
        <f t="shared" si="60"/>
        <v>92.801859512594717</v>
      </c>
      <c r="HS9" s="24">
        <v>1372.9</v>
      </c>
      <c r="HT9" s="20">
        <v>1372.9</v>
      </c>
      <c r="HU9" s="20">
        <f t="shared" si="61"/>
        <v>100</v>
      </c>
      <c r="HV9" s="24">
        <v>14.9</v>
      </c>
      <c r="HW9" s="20">
        <v>0</v>
      </c>
      <c r="HX9" s="20">
        <f t="shared" si="86"/>
        <v>0</v>
      </c>
      <c r="HY9" s="24">
        <v>0.3</v>
      </c>
      <c r="HZ9" s="20">
        <v>0.3</v>
      </c>
      <c r="IA9" s="20">
        <f t="shared" si="62"/>
        <v>100</v>
      </c>
      <c r="IB9" s="24"/>
      <c r="IC9" s="20"/>
      <c r="ID9" s="20"/>
      <c r="IE9" s="24"/>
      <c r="IF9" s="20"/>
      <c r="IG9" s="20"/>
      <c r="IH9" s="26">
        <f t="shared" si="70"/>
        <v>0</v>
      </c>
      <c r="II9" s="26">
        <f t="shared" si="70"/>
        <v>0</v>
      </c>
      <c r="IJ9" s="17" t="s">
        <v>188</v>
      </c>
      <c r="IK9" s="21">
        <v>0</v>
      </c>
      <c r="IL9" s="20"/>
      <c r="IM9" s="20"/>
      <c r="IN9" s="21"/>
      <c r="IO9" s="20"/>
      <c r="IP9" s="20"/>
      <c r="IQ9" s="15">
        <f t="shared" si="87"/>
        <v>280026.65976999997</v>
      </c>
      <c r="IR9" s="15">
        <f t="shared" si="88"/>
        <v>265291.21984999999</v>
      </c>
      <c r="IS9" s="15">
        <f t="shared" si="89"/>
        <v>94.737843913824875</v>
      </c>
    </row>
    <row r="10" spans="1:255" x14ac:dyDescent="0.2">
      <c r="A10" s="19" t="s">
        <v>84</v>
      </c>
      <c r="B10" s="16">
        <f t="shared" si="71"/>
        <v>128972.8</v>
      </c>
      <c r="C10" s="16">
        <f t="shared" si="72"/>
        <v>128972.8</v>
      </c>
      <c r="D10" s="15">
        <f t="shared" si="73"/>
        <v>100</v>
      </c>
      <c r="E10" s="20"/>
      <c r="F10" s="20"/>
      <c r="G10" s="20"/>
      <c r="H10" s="21">
        <v>97307</v>
      </c>
      <c r="I10" s="20">
        <v>97307</v>
      </c>
      <c r="J10" s="20">
        <f t="shared" si="1"/>
        <v>100</v>
      </c>
      <c r="K10" s="21">
        <v>31665.8</v>
      </c>
      <c r="L10" s="20">
        <v>31665.8</v>
      </c>
      <c r="M10" s="20">
        <f t="shared" si="74"/>
        <v>99.999999999999986</v>
      </c>
      <c r="N10" s="20"/>
      <c r="O10" s="20"/>
      <c r="P10" s="20"/>
      <c r="Q10" s="16">
        <f t="shared" si="75"/>
        <v>213576.13773000002</v>
      </c>
      <c r="R10" s="16">
        <f t="shared" si="76"/>
        <v>213023.45292999997</v>
      </c>
      <c r="S10" s="15">
        <f t="shared" si="77"/>
        <v>99.741223525308456</v>
      </c>
      <c r="T10" s="20">
        <v>2160</v>
      </c>
      <c r="U10" s="20">
        <v>2160</v>
      </c>
      <c r="V10" s="20">
        <f t="shared" si="78"/>
        <v>100</v>
      </c>
      <c r="W10" s="21">
        <v>45363.4</v>
      </c>
      <c r="X10" s="20">
        <v>45363.4</v>
      </c>
      <c r="Y10" s="20">
        <f t="shared" si="2"/>
        <v>100</v>
      </c>
      <c r="Z10" s="21">
        <v>62138.1</v>
      </c>
      <c r="AA10" s="20">
        <v>62138.1</v>
      </c>
      <c r="AB10" s="20">
        <f t="shared" si="4"/>
        <v>100</v>
      </c>
      <c r="AC10" s="21"/>
      <c r="AD10" s="20"/>
      <c r="AE10" s="20"/>
      <c r="AF10" s="21">
        <v>7247.8</v>
      </c>
      <c r="AG10" s="20">
        <v>7247.8</v>
      </c>
      <c r="AH10" s="20">
        <f t="shared" si="67"/>
        <v>99.999999999999986</v>
      </c>
      <c r="AI10" s="21">
        <v>59946.8</v>
      </c>
      <c r="AJ10" s="20">
        <v>59946.8</v>
      </c>
      <c r="AK10" s="20">
        <f t="shared" si="9"/>
        <v>99.999999999999986</v>
      </c>
      <c r="AL10" s="22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1">
        <v>6157.5</v>
      </c>
      <c r="BB10" s="20">
        <v>6157.5</v>
      </c>
      <c r="BC10" s="20">
        <f>BB10/BA10%</f>
        <v>100</v>
      </c>
      <c r="BD10" s="21">
        <v>4600</v>
      </c>
      <c r="BE10" s="20">
        <v>4600</v>
      </c>
      <c r="BF10" s="20">
        <f>BE10/BD10%</f>
        <v>100</v>
      </c>
      <c r="BG10" s="21">
        <v>2252.5240299999996</v>
      </c>
      <c r="BH10" s="20">
        <v>2252.4315200000001</v>
      </c>
      <c r="BI10" s="20">
        <f>BH10/BG10%</f>
        <v>99.995893051582698</v>
      </c>
      <c r="BJ10" s="22"/>
      <c r="BK10" s="20"/>
      <c r="BL10" s="20"/>
      <c r="BM10" s="21">
        <v>1518.3</v>
      </c>
      <c r="BN10" s="20">
        <v>1518.3</v>
      </c>
      <c r="BO10" s="20">
        <f t="shared" si="14"/>
        <v>100</v>
      </c>
      <c r="BP10" s="21"/>
      <c r="BQ10" s="20"/>
      <c r="BR10" s="20"/>
      <c r="BS10" s="20"/>
      <c r="BT10" s="20"/>
      <c r="BU10" s="20"/>
      <c r="BV10" s="21">
        <v>1845.6369999999999</v>
      </c>
      <c r="BW10" s="20">
        <v>1845.6369999999999</v>
      </c>
      <c r="BX10" s="20">
        <f t="shared" si="68"/>
        <v>100</v>
      </c>
      <c r="BY10" s="20"/>
      <c r="BZ10" s="20"/>
      <c r="CA10" s="20"/>
      <c r="CB10" s="20"/>
      <c r="CC10" s="20"/>
      <c r="CD10" s="20"/>
      <c r="CE10" s="21">
        <v>63.9</v>
      </c>
      <c r="CF10" s="21">
        <v>63.9</v>
      </c>
      <c r="CG10" s="23">
        <f t="shared" si="90"/>
        <v>100</v>
      </c>
      <c r="CH10" s="22"/>
      <c r="CI10" s="22"/>
      <c r="CJ10" s="23"/>
      <c r="CK10" s="21"/>
      <c r="CL10" s="21"/>
      <c r="CM10" s="23"/>
      <c r="CN10" s="23"/>
      <c r="CO10" s="23"/>
      <c r="CP10" s="23"/>
      <c r="CQ10" s="21">
        <v>1240.827</v>
      </c>
      <c r="CR10" s="20">
        <v>1240.827</v>
      </c>
      <c r="CS10" s="23">
        <f t="shared" si="21"/>
        <v>100</v>
      </c>
      <c r="CT10" s="21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>
        <v>2734.9793999999997</v>
      </c>
      <c r="DY10" s="23">
        <v>2734.9793999999997</v>
      </c>
      <c r="DZ10" s="23">
        <f t="shared" si="79"/>
        <v>100</v>
      </c>
      <c r="EA10" s="23"/>
      <c r="EB10" s="23"/>
      <c r="EC10" s="23"/>
      <c r="ED10" s="23"/>
      <c r="EE10" s="23"/>
      <c r="EF10" s="23"/>
      <c r="EG10" s="21">
        <v>744.34</v>
      </c>
      <c r="EH10" s="20">
        <v>744.34</v>
      </c>
      <c r="EI10" s="23">
        <f>EH10/EG10%</f>
        <v>100</v>
      </c>
      <c r="EJ10" s="21">
        <v>150</v>
      </c>
      <c r="EK10" s="20">
        <v>150</v>
      </c>
      <c r="EL10" s="23">
        <f>EK10/EJ10%</f>
        <v>100</v>
      </c>
      <c r="EM10" s="21">
        <v>144.94399999999999</v>
      </c>
      <c r="EN10" s="20">
        <v>144.94399999999999</v>
      </c>
      <c r="EO10" s="23">
        <f t="shared" si="36"/>
        <v>100</v>
      </c>
      <c r="EP10" s="21">
        <v>431.20100000000002</v>
      </c>
      <c r="EQ10" s="20">
        <v>421.90100000000001</v>
      </c>
      <c r="ER10" s="23">
        <f t="shared" ref="ER10" si="92">EQ10/EP10%</f>
        <v>97.843233202149349</v>
      </c>
      <c r="ES10" s="21">
        <v>7003.8858499999997</v>
      </c>
      <c r="ET10" s="20">
        <v>6844.6448499999997</v>
      </c>
      <c r="EU10" s="23">
        <f t="shared" si="38"/>
        <v>97.726390700670819</v>
      </c>
      <c r="EV10" s="21">
        <v>4596.0420000000004</v>
      </c>
      <c r="EW10" s="20">
        <v>4375.6791499999999</v>
      </c>
      <c r="EX10" s="23">
        <f t="shared" si="81"/>
        <v>95.205377801160196</v>
      </c>
      <c r="EY10" s="23">
        <v>3235.9574500000003</v>
      </c>
      <c r="EZ10" s="20">
        <v>3072.26901</v>
      </c>
      <c r="FA10" s="23">
        <f t="shared" ref="FA10" si="93">EZ10/EY10%</f>
        <v>94.941576255892983</v>
      </c>
      <c r="FB10" s="23"/>
      <c r="FC10" s="20"/>
      <c r="FD10" s="23"/>
      <c r="FE10" s="23"/>
      <c r="FF10" s="23"/>
      <c r="FG10" s="23"/>
      <c r="FH10" s="23"/>
      <c r="FI10" s="23"/>
      <c r="FJ10" s="23"/>
      <c r="FK10" s="16">
        <f t="shared" si="82"/>
        <v>238242.79500000001</v>
      </c>
      <c r="FL10" s="16">
        <f t="shared" si="83"/>
        <v>237717.54386000003</v>
      </c>
      <c r="FM10" s="15">
        <f t="shared" si="84"/>
        <v>99.779531154341953</v>
      </c>
      <c r="FN10" s="24">
        <v>2718</v>
      </c>
      <c r="FO10" s="24">
        <v>2718</v>
      </c>
      <c r="FP10" s="20">
        <f t="shared" si="43"/>
        <v>100</v>
      </c>
      <c r="FQ10" s="24">
        <v>175</v>
      </c>
      <c r="FR10" s="20">
        <v>175</v>
      </c>
      <c r="FS10" s="20">
        <f t="shared" si="45"/>
        <v>100</v>
      </c>
      <c r="FT10" s="24">
        <v>373.9</v>
      </c>
      <c r="FU10" s="20">
        <v>373.9</v>
      </c>
      <c r="FV10" s="20">
        <f t="shared" si="46"/>
        <v>100</v>
      </c>
      <c r="FW10" s="24"/>
      <c r="FX10" s="20"/>
      <c r="FY10" s="20"/>
      <c r="FZ10" s="24">
        <v>0</v>
      </c>
      <c r="GA10" s="20"/>
      <c r="GB10" s="20"/>
      <c r="GC10" s="24">
        <v>1327.7550000000001</v>
      </c>
      <c r="GD10" s="20">
        <v>1327.7550000000001</v>
      </c>
      <c r="GE10" s="20">
        <f t="shared" si="47"/>
        <v>100</v>
      </c>
      <c r="GF10" s="24"/>
      <c r="GG10" s="20"/>
      <c r="GH10" s="20"/>
      <c r="GI10" s="24">
        <v>1.4</v>
      </c>
      <c r="GJ10" s="20">
        <v>1.4</v>
      </c>
      <c r="GK10" s="20">
        <f t="shared" si="69"/>
        <v>100</v>
      </c>
      <c r="GL10" s="24">
        <v>1022.2</v>
      </c>
      <c r="GM10" s="20">
        <v>1022.2</v>
      </c>
      <c r="GN10" s="20">
        <f t="shared" si="48"/>
        <v>99.999999999999986</v>
      </c>
      <c r="GO10" s="24">
        <v>67589</v>
      </c>
      <c r="GP10" s="20">
        <v>67168.7</v>
      </c>
      <c r="GQ10" s="20">
        <f t="shared" si="50"/>
        <v>99.378153249789165</v>
      </c>
      <c r="GR10" s="24">
        <v>149157.9</v>
      </c>
      <c r="GS10" s="20">
        <v>149157.93</v>
      </c>
      <c r="GT10" s="20">
        <f t="shared" si="51"/>
        <v>100.0000201129139</v>
      </c>
      <c r="GU10" s="24"/>
      <c r="GV10" s="20"/>
      <c r="GW10" s="20"/>
      <c r="GX10" s="24">
        <v>95.5</v>
      </c>
      <c r="GY10" s="20">
        <v>80.099999999999994</v>
      </c>
      <c r="GZ10" s="20">
        <f t="shared" si="85"/>
        <v>83.874345549738223</v>
      </c>
      <c r="HA10" s="24">
        <v>3519.1</v>
      </c>
      <c r="HB10" s="20">
        <v>3519.1</v>
      </c>
      <c r="HC10" s="20">
        <f t="shared" si="53"/>
        <v>99.999999999999986</v>
      </c>
      <c r="HD10" s="24">
        <v>7433.3</v>
      </c>
      <c r="HE10" s="20">
        <v>7395.5102699999998</v>
      </c>
      <c r="HF10" s="20">
        <f t="shared" si="54"/>
        <v>99.491615702312572</v>
      </c>
      <c r="HG10" s="24">
        <v>1715.6</v>
      </c>
      <c r="HH10" s="20">
        <v>1689.9546399999999</v>
      </c>
      <c r="HI10" s="20">
        <f t="shared" si="55"/>
        <v>98.505166705525767</v>
      </c>
      <c r="HJ10" s="25">
        <v>1655.64</v>
      </c>
      <c r="HK10" s="20">
        <v>1655.64</v>
      </c>
      <c r="HL10" s="20">
        <f t="shared" si="56"/>
        <v>100</v>
      </c>
      <c r="HM10" s="25">
        <v>1.5</v>
      </c>
      <c r="HN10" s="20">
        <v>1.5</v>
      </c>
      <c r="HO10" s="20">
        <f t="shared" ref="HO10:HO11" si="94">HN10/HM10%</f>
        <v>100</v>
      </c>
      <c r="HP10" s="24">
        <v>536.4</v>
      </c>
      <c r="HQ10" s="20">
        <v>535.25394999999992</v>
      </c>
      <c r="HR10" s="20">
        <f t="shared" si="60"/>
        <v>99.786344146159564</v>
      </c>
      <c r="HS10" s="24">
        <v>881.2</v>
      </c>
      <c r="HT10" s="20">
        <v>881.2</v>
      </c>
      <c r="HU10" s="20">
        <f t="shared" si="61"/>
        <v>99.999999999999986</v>
      </c>
      <c r="HV10" s="24">
        <v>36</v>
      </c>
      <c r="HW10" s="20">
        <v>11</v>
      </c>
      <c r="HX10" s="20">
        <f>HW10/HV10%</f>
        <v>30.555555555555557</v>
      </c>
      <c r="HY10" s="24">
        <v>3.4</v>
      </c>
      <c r="HZ10" s="20">
        <v>3.4</v>
      </c>
      <c r="IA10" s="20">
        <f t="shared" si="62"/>
        <v>99.999999999999986</v>
      </c>
      <c r="IB10" s="24"/>
      <c r="IC10" s="20"/>
      <c r="ID10" s="20"/>
      <c r="IE10" s="24"/>
      <c r="IF10" s="20"/>
      <c r="IG10" s="20"/>
      <c r="IH10" s="26">
        <f t="shared" si="70"/>
        <v>250</v>
      </c>
      <c r="II10" s="26">
        <f t="shared" si="70"/>
        <v>250</v>
      </c>
      <c r="IJ10" s="17">
        <f t="shared" si="66"/>
        <v>100</v>
      </c>
      <c r="IK10" s="27">
        <v>250</v>
      </c>
      <c r="IL10" s="20">
        <v>250</v>
      </c>
      <c r="IM10" s="20">
        <v>100</v>
      </c>
      <c r="IN10" s="21"/>
      <c r="IO10" s="20"/>
      <c r="IP10" s="20"/>
      <c r="IQ10" s="15">
        <f t="shared" si="87"/>
        <v>581041.73273000005</v>
      </c>
      <c r="IR10" s="15">
        <f t="shared" si="88"/>
        <v>579963.79679000005</v>
      </c>
      <c r="IS10" s="15">
        <f t="shared" si="89"/>
        <v>99.814482182728014</v>
      </c>
    </row>
    <row r="11" spans="1:255" x14ac:dyDescent="0.2">
      <c r="A11" s="19" t="s">
        <v>85</v>
      </c>
      <c r="B11" s="16">
        <f t="shared" si="71"/>
        <v>163563.29999999999</v>
      </c>
      <c r="C11" s="16">
        <f t="shared" si="72"/>
        <v>163563.29999999999</v>
      </c>
      <c r="D11" s="15">
        <f t="shared" si="73"/>
        <v>100</v>
      </c>
      <c r="E11" s="20"/>
      <c r="F11" s="20"/>
      <c r="G11" s="20"/>
      <c r="H11" s="21">
        <v>121579</v>
      </c>
      <c r="I11" s="20">
        <v>121579</v>
      </c>
      <c r="J11" s="20">
        <f t="shared" si="1"/>
        <v>100</v>
      </c>
      <c r="K11" s="21">
        <v>41984.3</v>
      </c>
      <c r="L11" s="20">
        <v>41984.3</v>
      </c>
      <c r="M11" s="20">
        <f t="shared" si="74"/>
        <v>100</v>
      </c>
      <c r="N11" s="20"/>
      <c r="O11" s="20"/>
      <c r="P11" s="20"/>
      <c r="Q11" s="16">
        <f t="shared" si="75"/>
        <v>329480.19300000009</v>
      </c>
      <c r="R11" s="16">
        <f t="shared" si="76"/>
        <v>297846.20721999998</v>
      </c>
      <c r="S11" s="15">
        <f t="shared" si="77"/>
        <v>90.398820186438314</v>
      </c>
      <c r="T11" s="20">
        <v>3925.7</v>
      </c>
      <c r="U11" s="20">
        <v>3925.7</v>
      </c>
      <c r="V11" s="20">
        <f t="shared" si="78"/>
        <v>100</v>
      </c>
      <c r="W11" s="21">
        <v>71046.7</v>
      </c>
      <c r="X11" s="20">
        <v>71046.7</v>
      </c>
      <c r="Y11" s="20">
        <f t="shared" si="2"/>
        <v>100</v>
      </c>
      <c r="Z11" s="21">
        <v>90324.1</v>
      </c>
      <c r="AA11" s="20">
        <v>90324.1</v>
      </c>
      <c r="AB11" s="20">
        <f t="shared" si="4"/>
        <v>100</v>
      </c>
      <c r="AC11" s="21">
        <v>8000</v>
      </c>
      <c r="AD11" s="20">
        <v>8000</v>
      </c>
      <c r="AE11" s="20">
        <f t="shared" si="6"/>
        <v>100</v>
      </c>
      <c r="AF11" s="21">
        <v>9095.4</v>
      </c>
      <c r="AG11" s="20">
        <v>9095.4</v>
      </c>
      <c r="AH11" s="20">
        <f t="shared" si="67"/>
        <v>100</v>
      </c>
      <c r="AI11" s="21">
        <v>34590</v>
      </c>
      <c r="AJ11" s="20">
        <v>34590</v>
      </c>
      <c r="AK11" s="20">
        <f t="shared" si="9"/>
        <v>100</v>
      </c>
      <c r="AL11" s="22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1">
        <f>65779.31+6985.1</f>
        <v>72764.41</v>
      </c>
      <c r="BB11" s="20">
        <v>41892.8387</v>
      </c>
      <c r="BC11" s="20">
        <f>BB11/BA11%</f>
        <v>57.573254149934016</v>
      </c>
      <c r="BD11" s="21">
        <v>1000</v>
      </c>
      <c r="BE11" s="20">
        <v>1000</v>
      </c>
      <c r="BF11" s="20">
        <f>BE11/BD11%</f>
        <v>100</v>
      </c>
      <c r="BG11" s="21"/>
      <c r="BH11" s="20"/>
      <c r="BI11" s="20"/>
      <c r="BJ11" s="22"/>
      <c r="BK11" s="20"/>
      <c r="BL11" s="20"/>
      <c r="BM11" s="21">
        <v>2076.48</v>
      </c>
      <c r="BN11" s="20">
        <v>2076.48</v>
      </c>
      <c r="BO11" s="20">
        <f t="shared" si="14"/>
        <v>100</v>
      </c>
      <c r="BP11" s="21">
        <v>1665.1</v>
      </c>
      <c r="BQ11" s="20">
        <v>1665.1</v>
      </c>
      <c r="BR11" s="20">
        <f>BQ11/BP11%</f>
        <v>100</v>
      </c>
      <c r="BS11" s="20"/>
      <c r="BT11" s="20"/>
      <c r="BU11" s="20"/>
      <c r="BV11" s="21">
        <v>1845.6369999999999</v>
      </c>
      <c r="BW11" s="20">
        <v>1845.6369999999999</v>
      </c>
      <c r="BX11" s="20">
        <f t="shared" si="68"/>
        <v>100</v>
      </c>
      <c r="BY11" s="20"/>
      <c r="BZ11" s="20"/>
      <c r="CA11" s="20"/>
      <c r="CB11" s="20"/>
      <c r="CC11" s="20"/>
      <c r="CD11" s="20"/>
      <c r="CE11" s="21">
        <v>60.51</v>
      </c>
      <c r="CF11" s="21">
        <v>60.51</v>
      </c>
      <c r="CG11" s="23">
        <f t="shared" si="90"/>
        <v>100</v>
      </c>
      <c r="CH11" s="22"/>
      <c r="CI11" s="22"/>
      <c r="CJ11" s="23"/>
      <c r="CK11" s="21">
        <v>2387.7150000000001</v>
      </c>
      <c r="CL11" s="21">
        <v>2387.7150000000001</v>
      </c>
      <c r="CM11" s="23">
        <f t="shared" ref="CM11:CM13" si="95">CL11/CK11%</f>
        <v>100</v>
      </c>
      <c r="CN11" s="23"/>
      <c r="CO11" s="23"/>
      <c r="CP11" s="23"/>
      <c r="CQ11" s="21">
        <v>632.93399999999997</v>
      </c>
      <c r="CR11" s="20">
        <v>632.93399999999997</v>
      </c>
      <c r="CS11" s="23">
        <f t="shared" si="21"/>
        <v>100</v>
      </c>
      <c r="CT11" s="21"/>
      <c r="CU11" s="23"/>
      <c r="CV11" s="23"/>
      <c r="CW11" s="23"/>
      <c r="CX11" s="23"/>
      <c r="CY11" s="23"/>
      <c r="CZ11" s="23"/>
      <c r="DA11" s="23"/>
      <c r="DB11" s="23"/>
      <c r="DC11" s="23"/>
      <c r="DD11" s="20"/>
      <c r="DE11" s="23"/>
      <c r="DF11" s="23"/>
      <c r="DG11" s="20"/>
      <c r="DH11" s="23"/>
      <c r="DI11" s="23">
        <v>9138.2000000000007</v>
      </c>
      <c r="DJ11" s="20">
        <v>9138.1732499999998</v>
      </c>
      <c r="DK11" s="23">
        <f t="shared" ref="DK11" si="96">DJ11/DI11%</f>
        <v>99.999707272767054</v>
      </c>
      <c r="DL11" s="23"/>
      <c r="DM11" s="20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1"/>
      <c r="EH11" s="20"/>
      <c r="EI11" s="23"/>
      <c r="EJ11" s="21">
        <v>420</v>
      </c>
      <c r="EK11" s="20">
        <v>420</v>
      </c>
      <c r="EL11" s="23">
        <f t="shared" ref="EL11:EL12" si="97">EK11/EJ11%</f>
        <v>100</v>
      </c>
      <c r="EM11" s="21">
        <v>1139.7</v>
      </c>
      <c r="EN11" s="20">
        <v>1075.35941</v>
      </c>
      <c r="EO11" s="23">
        <f t="shared" si="36"/>
        <v>94.35460296569272</v>
      </c>
      <c r="EP11" s="21"/>
      <c r="EQ11" s="20"/>
      <c r="ER11" s="23"/>
      <c r="ES11" s="21">
        <v>10259</v>
      </c>
      <c r="ET11" s="20">
        <v>9560.9528599999994</v>
      </c>
      <c r="EU11" s="23">
        <f t="shared" si="38"/>
        <v>93.195758455989861</v>
      </c>
      <c r="EV11" s="21">
        <v>9108.607</v>
      </c>
      <c r="EW11" s="20">
        <v>9108.607</v>
      </c>
      <c r="EX11" s="23">
        <f t="shared" si="81"/>
        <v>99.999999999999986</v>
      </c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16">
        <f t="shared" si="82"/>
        <v>458384.11</v>
      </c>
      <c r="FL11" s="16">
        <f t="shared" si="83"/>
        <v>457790.61696000001</v>
      </c>
      <c r="FM11" s="15">
        <f t="shared" si="84"/>
        <v>99.870524953406431</v>
      </c>
      <c r="FN11" s="24">
        <v>7074</v>
      </c>
      <c r="FO11" s="24">
        <v>7074</v>
      </c>
      <c r="FP11" s="20">
        <f t="shared" si="43"/>
        <v>100.00000000000001</v>
      </c>
      <c r="FQ11" s="24">
        <v>297.5</v>
      </c>
      <c r="FR11" s="20">
        <v>297.5</v>
      </c>
      <c r="FS11" s="20">
        <f t="shared" si="45"/>
        <v>100</v>
      </c>
      <c r="FT11" s="24">
        <v>405.8</v>
      </c>
      <c r="FU11" s="20">
        <v>361.41500000000002</v>
      </c>
      <c r="FV11" s="20">
        <f t="shared" si="46"/>
        <v>89.062345983242992</v>
      </c>
      <c r="FW11" s="24">
        <v>263.7</v>
      </c>
      <c r="FX11" s="20">
        <v>194.6</v>
      </c>
      <c r="FY11" s="20">
        <f>FX11/FW11%</f>
        <v>73.795980280621919</v>
      </c>
      <c r="FZ11" s="24">
        <v>49.91</v>
      </c>
      <c r="GA11" s="20">
        <v>49.91</v>
      </c>
      <c r="GB11" s="20">
        <f>GA11/FZ11%</f>
        <v>100</v>
      </c>
      <c r="GC11" s="24">
        <v>4640</v>
      </c>
      <c r="GD11" s="20">
        <v>4640</v>
      </c>
      <c r="GE11" s="20">
        <f t="shared" si="47"/>
        <v>100</v>
      </c>
      <c r="GF11" s="24"/>
      <c r="GG11" s="20"/>
      <c r="GH11" s="20"/>
      <c r="GI11" s="24">
        <v>3.2</v>
      </c>
      <c r="GJ11" s="20">
        <v>3.2</v>
      </c>
      <c r="GK11" s="20">
        <f t="shared" si="69"/>
        <v>100</v>
      </c>
      <c r="GL11" s="24">
        <v>1055</v>
      </c>
      <c r="GM11" s="20">
        <v>1055</v>
      </c>
      <c r="GN11" s="20">
        <f t="shared" si="48"/>
        <v>100</v>
      </c>
      <c r="GO11" s="24">
        <v>121986.6</v>
      </c>
      <c r="GP11" s="20">
        <v>121986.6</v>
      </c>
      <c r="GQ11" s="20">
        <f t="shared" si="50"/>
        <v>100</v>
      </c>
      <c r="GR11" s="24">
        <v>291437.3</v>
      </c>
      <c r="GS11" s="20">
        <v>291437.30000000005</v>
      </c>
      <c r="GT11" s="20">
        <f t="shared" si="51"/>
        <v>100.00000000000001</v>
      </c>
      <c r="GU11" s="24">
        <v>161.30000000000001</v>
      </c>
      <c r="GV11" s="20">
        <v>161.22999999999999</v>
      </c>
      <c r="GW11" s="20">
        <f>GV11/GU11%</f>
        <v>99.956602603843749</v>
      </c>
      <c r="GX11" s="24">
        <v>127.3</v>
      </c>
      <c r="GY11" s="20">
        <v>77.400000000000006</v>
      </c>
      <c r="GZ11" s="20">
        <f t="shared" si="85"/>
        <v>60.801256873527109</v>
      </c>
      <c r="HA11" s="24">
        <v>2948</v>
      </c>
      <c r="HB11" s="20">
        <v>2948</v>
      </c>
      <c r="HC11" s="20">
        <f t="shared" si="53"/>
        <v>100</v>
      </c>
      <c r="HD11" s="24">
        <f>601.9+17647.3</f>
        <v>18249.2</v>
      </c>
      <c r="HE11" s="20">
        <v>18186.390010000003</v>
      </c>
      <c r="HF11" s="20">
        <f t="shared" si="54"/>
        <v>99.655820583916011</v>
      </c>
      <c r="HG11" s="24">
        <v>4426.8999999999996</v>
      </c>
      <c r="HH11" s="20">
        <v>4159.6000000000004</v>
      </c>
      <c r="HI11" s="20">
        <f t="shared" si="55"/>
        <v>93.961914658112917</v>
      </c>
      <c r="HJ11" s="25">
        <v>2587.5</v>
      </c>
      <c r="HK11" s="20">
        <v>2587.5</v>
      </c>
      <c r="HL11" s="20">
        <f t="shared" si="56"/>
        <v>100</v>
      </c>
      <c r="HM11" s="25">
        <v>1.5</v>
      </c>
      <c r="HN11" s="20">
        <v>1.5</v>
      </c>
      <c r="HO11" s="20">
        <f t="shared" si="94"/>
        <v>100</v>
      </c>
      <c r="HP11" s="24">
        <v>558.4</v>
      </c>
      <c r="HQ11" s="20">
        <v>547.67194999999992</v>
      </c>
      <c r="HR11" s="20">
        <f t="shared" si="60"/>
        <v>98.078787607449854</v>
      </c>
      <c r="HS11" s="24">
        <v>2014.8</v>
      </c>
      <c r="HT11" s="20">
        <v>2014.8</v>
      </c>
      <c r="HU11" s="20">
        <f t="shared" si="61"/>
        <v>100</v>
      </c>
      <c r="HV11" s="24">
        <v>89.2</v>
      </c>
      <c r="HW11" s="20">
        <v>0</v>
      </c>
      <c r="HX11" s="20">
        <f>HW11/HV11%</f>
        <v>0</v>
      </c>
      <c r="HY11" s="24">
        <v>7</v>
      </c>
      <c r="HZ11" s="20">
        <v>7</v>
      </c>
      <c r="IA11" s="20">
        <f t="shared" si="62"/>
        <v>99.999999999999986</v>
      </c>
      <c r="IB11" s="24"/>
      <c r="IC11" s="20"/>
      <c r="ID11" s="20"/>
      <c r="IE11" s="24"/>
      <c r="IF11" s="20"/>
      <c r="IG11" s="20"/>
      <c r="IH11" s="26">
        <f>IK11+IN11</f>
        <v>1745.6824999999999</v>
      </c>
      <c r="II11" s="26">
        <f t="shared" si="70"/>
        <v>1586.9056</v>
      </c>
      <c r="IJ11" s="17">
        <f t="shared" si="66"/>
        <v>90.904594621301413</v>
      </c>
      <c r="IK11" s="21">
        <v>732.25</v>
      </c>
      <c r="IL11" s="20">
        <v>573.47559999999999</v>
      </c>
      <c r="IM11" s="20">
        <v>100</v>
      </c>
      <c r="IN11" s="21">
        <v>1013.4325</v>
      </c>
      <c r="IO11" s="20">
        <v>1013.43</v>
      </c>
      <c r="IP11" s="20">
        <f>IO11/IN11%</f>
        <v>99.99975331361486</v>
      </c>
      <c r="IQ11" s="15">
        <f t="shared" si="87"/>
        <v>953173.28550000011</v>
      </c>
      <c r="IR11" s="15">
        <f t="shared" si="88"/>
        <v>920787.0297800001</v>
      </c>
      <c r="IS11" s="15">
        <f t="shared" si="89"/>
        <v>96.602269890200347</v>
      </c>
    </row>
    <row r="12" spans="1:255" x14ac:dyDescent="0.2">
      <c r="A12" s="19" t="s">
        <v>88</v>
      </c>
      <c r="B12" s="16">
        <f t="shared" si="71"/>
        <v>47466</v>
      </c>
      <c r="C12" s="16">
        <f t="shared" si="72"/>
        <v>47466</v>
      </c>
      <c r="D12" s="15">
        <f t="shared" si="73"/>
        <v>100</v>
      </c>
      <c r="E12" s="20"/>
      <c r="F12" s="20"/>
      <c r="G12" s="20"/>
      <c r="H12" s="21">
        <v>46666</v>
      </c>
      <c r="I12" s="20">
        <v>46666</v>
      </c>
      <c r="J12" s="20">
        <f t="shared" si="1"/>
        <v>100</v>
      </c>
      <c r="K12" s="21">
        <v>800</v>
      </c>
      <c r="L12" s="20">
        <v>800</v>
      </c>
      <c r="M12" s="20">
        <f t="shared" si="74"/>
        <v>100</v>
      </c>
      <c r="N12" s="20"/>
      <c r="O12" s="20"/>
      <c r="P12" s="20"/>
      <c r="Q12" s="16">
        <f t="shared" si="75"/>
        <v>67428.470779999989</v>
      </c>
      <c r="R12" s="16">
        <f t="shared" si="76"/>
        <v>67161.231179999988</v>
      </c>
      <c r="S12" s="15">
        <f t="shared" si="77"/>
        <v>99.603669493155294</v>
      </c>
      <c r="T12" s="20">
        <v>980.6</v>
      </c>
      <c r="U12" s="20">
        <v>980.6</v>
      </c>
      <c r="V12" s="20">
        <f t="shared" si="78"/>
        <v>99.999999999999986</v>
      </c>
      <c r="W12" s="21"/>
      <c r="X12" s="20"/>
      <c r="Y12" s="20"/>
      <c r="Z12" s="21">
        <v>17749.3</v>
      </c>
      <c r="AA12" s="20">
        <v>17749.3</v>
      </c>
      <c r="AB12" s="20">
        <f t="shared" si="4"/>
        <v>100</v>
      </c>
      <c r="AC12" s="21">
        <v>13200</v>
      </c>
      <c r="AD12" s="20">
        <v>13200</v>
      </c>
      <c r="AE12" s="20">
        <f t="shared" si="6"/>
        <v>100</v>
      </c>
      <c r="AF12" s="21">
        <v>5806.5</v>
      </c>
      <c r="AG12" s="20">
        <v>5806.5</v>
      </c>
      <c r="AH12" s="20">
        <f t="shared" si="67"/>
        <v>100</v>
      </c>
      <c r="AI12" s="21"/>
      <c r="AJ12" s="20"/>
      <c r="AK12" s="20"/>
      <c r="AL12" s="22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1"/>
      <c r="BB12" s="20"/>
      <c r="BC12" s="20"/>
      <c r="BD12" s="21"/>
      <c r="BE12" s="20"/>
      <c r="BF12" s="20"/>
      <c r="BG12" s="21"/>
      <c r="BH12" s="20"/>
      <c r="BI12" s="20"/>
      <c r="BJ12" s="22"/>
      <c r="BK12" s="20"/>
      <c r="BL12" s="20"/>
      <c r="BM12" s="21">
        <v>1270.08</v>
      </c>
      <c r="BN12" s="20">
        <v>1270.08</v>
      </c>
      <c r="BO12" s="20">
        <f t="shared" si="14"/>
        <v>100</v>
      </c>
      <c r="BP12" s="21"/>
      <c r="BQ12" s="20"/>
      <c r="BR12" s="20"/>
      <c r="BS12" s="20"/>
      <c r="BT12" s="20"/>
      <c r="BU12" s="20"/>
      <c r="BV12" s="21">
        <v>1845.635</v>
      </c>
      <c r="BW12" s="20">
        <v>1845.635</v>
      </c>
      <c r="BX12" s="20">
        <f t="shared" si="68"/>
        <v>100</v>
      </c>
      <c r="BY12" s="20"/>
      <c r="BZ12" s="20"/>
      <c r="CA12" s="20"/>
      <c r="CB12" s="20"/>
      <c r="CC12" s="20"/>
      <c r="CD12" s="20"/>
      <c r="CE12" s="21">
        <v>57.9</v>
      </c>
      <c r="CF12" s="21">
        <v>57.9</v>
      </c>
      <c r="CG12" s="23">
        <f t="shared" si="90"/>
        <v>100</v>
      </c>
      <c r="CH12" s="22"/>
      <c r="CI12" s="22"/>
      <c r="CJ12" s="23"/>
      <c r="CK12" s="21">
        <v>106.38200000000001</v>
      </c>
      <c r="CL12" s="21">
        <v>106.38200000000001</v>
      </c>
      <c r="CM12" s="23">
        <f t="shared" si="95"/>
        <v>100</v>
      </c>
      <c r="CN12" s="23"/>
      <c r="CO12" s="23"/>
      <c r="CP12" s="23"/>
      <c r="CQ12" s="21">
        <v>553.81700000000001</v>
      </c>
      <c r="CR12" s="20">
        <v>553.81700000000001</v>
      </c>
      <c r="CS12" s="23">
        <f t="shared" ref="CS12:CS26" si="98">CR12/CQ12%</f>
        <v>100</v>
      </c>
      <c r="CT12" s="21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>
        <v>20808.261780000001</v>
      </c>
      <c r="DY12" s="23">
        <v>20808.261780000001</v>
      </c>
      <c r="DZ12" s="23">
        <f t="shared" ref="DZ12" si="99">DY12/DX12%</f>
        <v>100</v>
      </c>
      <c r="EA12" s="23"/>
      <c r="EB12" s="23"/>
      <c r="EC12" s="23"/>
      <c r="ED12" s="23"/>
      <c r="EE12" s="23"/>
      <c r="EF12" s="23"/>
      <c r="EG12" s="21"/>
      <c r="EH12" s="20"/>
      <c r="EI12" s="23"/>
      <c r="EJ12" s="21">
        <v>300</v>
      </c>
      <c r="EK12" s="20">
        <v>300</v>
      </c>
      <c r="EL12" s="23">
        <f t="shared" si="97"/>
        <v>100</v>
      </c>
      <c r="EM12" s="21"/>
      <c r="EN12" s="23"/>
      <c r="EO12" s="23"/>
      <c r="EP12" s="21"/>
      <c r="EQ12" s="20"/>
      <c r="ER12" s="23"/>
      <c r="ES12" s="21">
        <v>1493</v>
      </c>
      <c r="ET12" s="20">
        <v>1225.7603999999999</v>
      </c>
      <c r="EU12" s="23">
        <f t="shared" si="38"/>
        <v>82.100495646349628</v>
      </c>
      <c r="EV12" s="21">
        <v>3256.9949999999999</v>
      </c>
      <c r="EW12" s="20">
        <v>3256.9949999999999</v>
      </c>
      <c r="EX12" s="23">
        <f t="shared" si="81"/>
        <v>100</v>
      </c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16">
        <f t="shared" si="82"/>
        <v>157316.09999999998</v>
      </c>
      <c r="FL12" s="16">
        <f t="shared" si="83"/>
        <v>156743.20911</v>
      </c>
      <c r="FM12" s="15">
        <f t="shared" si="84"/>
        <v>99.63583454586022</v>
      </c>
      <c r="FN12" s="24">
        <v>1309</v>
      </c>
      <c r="FO12" s="24">
        <v>1309</v>
      </c>
      <c r="FP12" s="20">
        <f t="shared" ref="FP12:FP26" si="100">FO12/FN12%</f>
        <v>100</v>
      </c>
      <c r="FQ12" s="24">
        <v>157.5</v>
      </c>
      <c r="FR12" s="20">
        <v>157.5</v>
      </c>
      <c r="FS12" s="20">
        <f t="shared" ref="FS12:FS26" si="101">FR12/FQ12%</f>
        <v>100</v>
      </c>
      <c r="FT12" s="24">
        <v>181.6</v>
      </c>
      <c r="FU12" s="20">
        <v>181.6</v>
      </c>
      <c r="FV12" s="20">
        <f t="shared" si="46"/>
        <v>100</v>
      </c>
      <c r="FW12" s="24"/>
      <c r="FX12" s="20"/>
      <c r="FY12" s="20"/>
      <c r="FZ12" s="24"/>
      <c r="GA12" s="20"/>
      <c r="GB12" s="20"/>
      <c r="GC12" s="24"/>
      <c r="GD12" s="20"/>
      <c r="GE12" s="20"/>
      <c r="GF12" s="24"/>
      <c r="GG12" s="20"/>
      <c r="GH12" s="20"/>
      <c r="GI12" s="24"/>
      <c r="GJ12" s="20"/>
      <c r="GK12" s="20"/>
      <c r="GL12" s="24">
        <v>179.6</v>
      </c>
      <c r="GM12" s="20">
        <v>132.99808999999999</v>
      </c>
      <c r="GN12" s="20">
        <f t="shared" si="48"/>
        <v>74.052388641425381</v>
      </c>
      <c r="GO12" s="24">
        <v>37310.300000000003</v>
      </c>
      <c r="GP12" s="20">
        <v>37310.300000000003</v>
      </c>
      <c r="GQ12" s="20">
        <f t="shared" si="50"/>
        <v>100</v>
      </c>
      <c r="GR12" s="24">
        <v>106951.4</v>
      </c>
      <c r="GS12" s="20">
        <v>106951.40000000001</v>
      </c>
      <c r="GT12" s="20">
        <f t="shared" si="51"/>
        <v>100.00000000000001</v>
      </c>
      <c r="GU12" s="24"/>
      <c r="GV12" s="20"/>
      <c r="GW12" s="20"/>
      <c r="GX12" s="24">
        <v>95.5</v>
      </c>
      <c r="GY12" s="20">
        <v>80.099999999999994</v>
      </c>
      <c r="GZ12" s="20">
        <f t="shared" si="85"/>
        <v>83.874345549738223</v>
      </c>
      <c r="HA12" s="24">
        <v>3062.2</v>
      </c>
      <c r="HB12" s="20">
        <v>3062.2</v>
      </c>
      <c r="HC12" s="20">
        <f t="shared" si="53"/>
        <v>100</v>
      </c>
      <c r="HD12" s="24">
        <f>177.3+5394.2</f>
        <v>5571.5</v>
      </c>
      <c r="HE12" s="20">
        <v>5427.4520700000003</v>
      </c>
      <c r="HF12" s="20">
        <f t="shared" si="54"/>
        <v>97.4145574800323</v>
      </c>
      <c r="HG12" s="24">
        <v>890.4</v>
      </c>
      <c r="HH12" s="20">
        <v>564.1</v>
      </c>
      <c r="HI12" s="20">
        <f t="shared" si="55"/>
        <v>63.35354896675652</v>
      </c>
      <c r="HJ12" s="25"/>
      <c r="HK12" s="20"/>
      <c r="HL12" s="20"/>
      <c r="HM12" s="25"/>
      <c r="HN12" s="20"/>
      <c r="HO12" s="20"/>
      <c r="HP12" s="24">
        <v>506.9</v>
      </c>
      <c r="HQ12" s="20">
        <v>504.85894999999999</v>
      </c>
      <c r="HR12" s="20">
        <f t="shared" si="60"/>
        <v>99.597346616689677</v>
      </c>
      <c r="HS12" s="24">
        <v>1060.9000000000001</v>
      </c>
      <c r="HT12" s="20">
        <v>1060.9000000000001</v>
      </c>
      <c r="HU12" s="20">
        <f t="shared" ref="HU12:HU26" si="102">HT12/HS12%</f>
        <v>99.999999999999986</v>
      </c>
      <c r="HV12" s="24">
        <v>16.5</v>
      </c>
      <c r="HW12" s="20">
        <v>0</v>
      </c>
      <c r="HX12" s="20">
        <f t="shared" ref="HX12:HX26" si="103">HW12/HV12%</f>
        <v>0</v>
      </c>
      <c r="HY12" s="24">
        <v>0.8</v>
      </c>
      <c r="HZ12" s="20">
        <v>0.8</v>
      </c>
      <c r="IA12" s="20">
        <f t="shared" si="62"/>
        <v>100</v>
      </c>
      <c r="IB12" s="24"/>
      <c r="IC12" s="20"/>
      <c r="ID12" s="20"/>
      <c r="IE12" s="24">
        <v>22</v>
      </c>
      <c r="IF12" s="20">
        <v>0</v>
      </c>
      <c r="IG12" s="20">
        <f>IF12/IE12%</f>
        <v>0</v>
      </c>
      <c r="IH12" s="26">
        <f t="shared" ref="IH12:II35" si="104">IK12+IN12</f>
        <v>0</v>
      </c>
      <c r="II12" s="26">
        <f t="shared" si="70"/>
        <v>0</v>
      </c>
      <c r="IJ12" s="17" t="s">
        <v>188</v>
      </c>
      <c r="IK12" s="21"/>
      <c r="IL12" s="20"/>
      <c r="IM12" s="20"/>
      <c r="IN12" s="21"/>
      <c r="IO12" s="20"/>
      <c r="IP12" s="20"/>
      <c r="IQ12" s="15">
        <f t="shared" si="87"/>
        <v>272210.57077999995</v>
      </c>
      <c r="IR12" s="15">
        <f t="shared" si="88"/>
        <v>271370.44029</v>
      </c>
      <c r="IS12" s="15">
        <f t="shared" si="89"/>
        <v>99.691367426477001</v>
      </c>
    </row>
    <row r="13" spans="1:255" x14ac:dyDescent="0.2">
      <c r="A13" s="19" t="s">
        <v>89</v>
      </c>
      <c r="B13" s="16">
        <f t="shared" si="71"/>
        <v>156352.29999999999</v>
      </c>
      <c r="C13" s="16">
        <f t="shared" si="72"/>
        <v>156302.29999999999</v>
      </c>
      <c r="D13" s="15">
        <f t="shared" si="73"/>
        <v>99.968020937331914</v>
      </c>
      <c r="E13" s="20"/>
      <c r="F13" s="20"/>
      <c r="G13" s="20"/>
      <c r="H13" s="21">
        <v>120643.2</v>
      </c>
      <c r="I13" s="20">
        <v>120643.2</v>
      </c>
      <c r="J13" s="20">
        <f t="shared" si="1"/>
        <v>100</v>
      </c>
      <c r="K13" s="21">
        <v>35709.1</v>
      </c>
      <c r="L13" s="20">
        <v>35659.1</v>
      </c>
      <c r="M13" s="20">
        <f t="shared" si="74"/>
        <v>99.859979669047945</v>
      </c>
      <c r="N13" s="20"/>
      <c r="O13" s="20"/>
      <c r="P13" s="20"/>
      <c r="Q13" s="16">
        <f t="shared" si="75"/>
        <v>154435.65383999998</v>
      </c>
      <c r="R13" s="16">
        <f t="shared" si="76"/>
        <v>154251.71015999999</v>
      </c>
      <c r="S13" s="15">
        <f t="shared" si="77"/>
        <v>99.880892996256833</v>
      </c>
      <c r="T13" s="20">
        <v>1278.2</v>
      </c>
      <c r="U13" s="20">
        <v>1149.95442</v>
      </c>
      <c r="V13" s="20">
        <f t="shared" si="78"/>
        <v>89.966704741042093</v>
      </c>
      <c r="W13" s="21">
        <v>28752.3</v>
      </c>
      <c r="X13" s="20">
        <v>28752.3</v>
      </c>
      <c r="Y13" s="20">
        <f t="shared" si="2"/>
        <v>100.00000000000001</v>
      </c>
      <c r="Z13" s="21">
        <v>47602.7</v>
      </c>
      <c r="AA13" s="20">
        <v>47602.7</v>
      </c>
      <c r="AB13" s="20">
        <f t="shared" si="4"/>
        <v>100</v>
      </c>
      <c r="AC13" s="21">
        <v>9250.0040000000008</v>
      </c>
      <c r="AD13" s="20">
        <v>9250.0040000000008</v>
      </c>
      <c r="AE13" s="20">
        <f t="shared" si="6"/>
        <v>100</v>
      </c>
      <c r="AF13" s="21">
        <v>7288.6</v>
      </c>
      <c r="AG13" s="20">
        <v>7288.6</v>
      </c>
      <c r="AH13" s="20">
        <f t="shared" si="67"/>
        <v>99.999999999999986</v>
      </c>
      <c r="AI13" s="21">
        <v>38856.9</v>
      </c>
      <c r="AJ13" s="20">
        <v>38856.9</v>
      </c>
      <c r="AK13" s="20">
        <f t="shared" si="9"/>
        <v>100</v>
      </c>
      <c r="AL13" s="22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1"/>
      <c r="BB13" s="20"/>
      <c r="BC13" s="20"/>
      <c r="BD13" s="21">
        <v>2000</v>
      </c>
      <c r="BE13" s="20">
        <v>2000</v>
      </c>
      <c r="BF13" s="20">
        <f>BE13/BD13%</f>
        <v>100</v>
      </c>
      <c r="BG13" s="21"/>
      <c r="BH13" s="20"/>
      <c r="BI13" s="20"/>
      <c r="BJ13" s="22"/>
      <c r="BK13" s="20"/>
      <c r="BL13" s="20"/>
      <c r="BM13" s="21">
        <v>3966.24</v>
      </c>
      <c r="BN13" s="20">
        <v>3966.24</v>
      </c>
      <c r="BO13" s="20">
        <f t="shared" si="14"/>
        <v>100</v>
      </c>
      <c r="BP13" s="21"/>
      <c r="BQ13" s="20"/>
      <c r="BR13" s="20"/>
      <c r="BS13" s="20"/>
      <c r="BT13" s="20"/>
      <c r="BU13" s="20"/>
      <c r="BV13" s="21"/>
      <c r="BW13" s="20"/>
      <c r="BX13" s="20"/>
      <c r="BY13" s="20"/>
      <c r="BZ13" s="20"/>
      <c r="CA13" s="20"/>
      <c r="CB13" s="20"/>
      <c r="CC13" s="20"/>
      <c r="CD13" s="20"/>
      <c r="CE13" s="21">
        <v>56.17</v>
      </c>
      <c r="CF13" s="21">
        <v>56.17</v>
      </c>
      <c r="CG13" s="23">
        <f t="shared" si="90"/>
        <v>100.00000000000001</v>
      </c>
      <c r="CH13" s="22"/>
      <c r="CI13" s="22"/>
      <c r="CJ13" s="23"/>
      <c r="CK13" s="21">
        <v>106.384</v>
      </c>
      <c r="CL13" s="21">
        <v>106.384</v>
      </c>
      <c r="CM13" s="23">
        <f t="shared" si="95"/>
        <v>100.00000000000001</v>
      </c>
      <c r="CN13" s="23"/>
      <c r="CO13" s="23"/>
      <c r="CP13" s="23"/>
      <c r="CQ13" s="21">
        <v>316.46699999999998</v>
      </c>
      <c r="CR13" s="20">
        <v>316.46699999999998</v>
      </c>
      <c r="CS13" s="23">
        <f t="shared" si="98"/>
        <v>100</v>
      </c>
      <c r="CT13" s="21">
        <v>540</v>
      </c>
      <c r="CU13" s="20">
        <v>540</v>
      </c>
      <c r="CV13" s="23">
        <f t="shared" ref="CV13" si="105">CU13/CT13%</f>
        <v>100</v>
      </c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>
        <v>6013.8858400000008</v>
      </c>
      <c r="DY13" s="23">
        <v>6013.8858400000008</v>
      </c>
      <c r="DZ13" s="23">
        <f>DY13/DX13%</f>
        <v>100</v>
      </c>
      <c r="EA13" s="23"/>
      <c r="EB13" s="23"/>
      <c r="EC13" s="23"/>
      <c r="ED13" s="23"/>
      <c r="EE13" s="23"/>
      <c r="EF13" s="23"/>
      <c r="EG13" s="21">
        <v>744.33699999999999</v>
      </c>
      <c r="EH13" s="20">
        <v>744.34</v>
      </c>
      <c r="EI13" s="23">
        <f>EH13/EG13%</f>
        <v>100.0004030432452</v>
      </c>
      <c r="EJ13" s="21"/>
      <c r="EK13" s="20"/>
      <c r="EL13" s="23"/>
      <c r="EM13" s="21">
        <v>1505</v>
      </c>
      <c r="EN13" s="20">
        <v>1505</v>
      </c>
      <c r="EO13" s="23">
        <f t="shared" si="36"/>
        <v>100</v>
      </c>
      <c r="EP13" s="21">
        <v>242.2</v>
      </c>
      <c r="EQ13" s="20">
        <v>242.2</v>
      </c>
      <c r="ER13" s="23">
        <f t="shared" ref="ER13:ER29" si="106">EQ13/EP13%</f>
        <v>100.00000000000001</v>
      </c>
      <c r="ES13" s="21">
        <v>1717</v>
      </c>
      <c r="ET13" s="20">
        <v>1661.2989</v>
      </c>
      <c r="EU13" s="23">
        <f>ET13/ES13%</f>
        <v>96.755905649388453</v>
      </c>
      <c r="EV13" s="21">
        <v>4199.2659999999996</v>
      </c>
      <c r="EW13" s="20">
        <v>4199.2659999999996</v>
      </c>
      <c r="EX13" s="23">
        <f t="shared" si="81"/>
        <v>100</v>
      </c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16">
        <f t="shared" si="82"/>
        <v>291729.40000000002</v>
      </c>
      <c r="FL13" s="16">
        <f t="shared" si="83"/>
        <v>291515.7868</v>
      </c>
      <c r="FM13" s="15">
        <f t="shared" si="84"/>
        <v>99.926776937806054</v>
      </c>
      <c r="FN13" s="24">
        <v>2116</v>
      </c>
      <c r="FO13" s="24">
        <v>2116</v>
      </c>
      <c r="FP13" s="20">
        <f t="shared" si="100"/>
        <v>100</v>
      </c>
      <c r="FQ13" s="24">
        <v>175</v>
      </c>
      <c r="FR13" s="20">
        <v>175</v>
      </c>
      <c r="FS13" s="20">
        <f t="shared" si="101"/>
        <v>100</v>
      </c>
      <c r="FT13" s="24">
        <v>181.6</v>
      </c>
      <c r="FU13" s="20">
        <v>181.6</v>
      </c>
      <c r="FV13" s="20">
        <f t="shared" si="46"/>
        <v>100</v>
      </c>
      <c r="FW13" s="24"/>
      <c r="FX13" s="20"/>
      <c r="FY13" s="20"/>
      <c r="FZ13" s="24"/>
      <c r="GA13" s="20"/>
      <c r="GB13" s="20"/>
      <c r="GC13" s="24"/>
      <c r="GD13" s="20"/>
      <c r="GE13" s="20"/>
      <c r="GF13" s="24"/>
      <c r="GG13" s="20"/>
      <c r="GH13" s="20"/>
      <c r="GI13" s="24"/>
      <c r="GJ13" s="20"/>
      <c r="GK13" s="20"/>
      <c r="GL13" s="24">
        <v>855</v>
      </c>
      <c r="GM13" s="20">
        <v>855</v>
      </c>
      <c r="GN13" s="20">
        <f t="shared" si="48"/>
        <v>99.999999999999986</v>
      </c>
      <c r="GO13" s="24">
        <v>67833.5</v>
      </c>
      <c r="GP13" s="20">
        <v>67833.5</v>
      </c>
      <c r="GQ13" s="20">
        <f t="shared" si="50"/>
        <v>100</v>
      </c>
      <c r="GR13" s="24">
        <v>194192.6</v>
      </c>
      <c r="GS13" s="20">
        <v>194192.6</v>
      </c>
      <c r="GT13" s="20">
        <f t="shared" si="51"/>
        <v>100</v>
      </c>
      <c r="GU13" s="24">
        <v>72.400000000000006</v>
      </c>
      <c r="GV13" s="20">
        <v>67.506</v>
      </c>
      <c r="GW13" s="20">
        <f>GV13/GU13%</f>
        <v>93.240331491712695</v>
      </c>
      <c r="GX13" s="24">
        <v>191.1</v>
      </c>
      <c r="GY13" s="20">
        <v>156.4</v>
      </c>
      <c r="GZ13" s="20">
        <f t="shared" si="85"/>
        <v>81.841967556253266</v>
      </c>
      <c r="HA13" s="24">
        <v>6818.3</v>
      </c>
      <c r="HB13" s="20">
        <v>6725.0929999999998</v>
      </c>
      <c r="HC13" s="20">
        <f t="shared" si="53"/>
        <v>98.632987694879944</v>
      </c>
      <c r="HD13" s="24">
        <f>108.7+15339.8</f>
        <v>15448.5</v>
      </c>
      <c r="HE13" s="20">
        <v>15401.194599999999</v>
      </c>
      <c r="HF13" s="20">
        <f t="shared" si="54"/>
        <v>99.693786451759053</v>
      </c>
      <c r="HG13" s="24">
        <v>1635.6</v>
      </c>
      <c r="HH13" s="20">
        <v>1635.59925</v>
      </c>
      <c r="HI13" s="20">
        <f t="shared" si="55"/>
        <v>99.999954145267807</v>
      </c>
      <c r="HJ13" s="25">
        <v>540</v>
      </c>
      <c r="HK13" s="20">
        <v>540</v>
      </c>
      <c r="HL13" s="20">
        <f t="shared" si="56"/>
        <v>100</v>
      </c>
      <c r="HM13" s="25">
        <v>0.5</v>
      </c>
      <c r="HN13" s="20">
        <v>0.5</v>
      </c>
      <c r="HO13" s="20">
        <f t="shared" ref="HO13" si="107">HN13/HM13%</f>
        <v>100</v>
      </c>
      <c r="HP13" s="24">
        <v>472.8</v>
      </c>
      <c r="HQ13" s="20">
        <v>466.19395000000003</v>
      </c>
      <c r="HR13" s="20">
        <f t="shared" si="60"/>
        <v>98.602781302876494</v>
      </c>
      <c r="HS13" s="24">
        <v>1165.4000000000001</v>
      </c>
      <c r="HT13" s="20">
        <v>1165.4000000000001</v>
      </c>
      <c r="HU13" s="20">
        <f t="shared" si="102"/>
        <v>100</v>
      </c>
      <c r="HV13" s="24">
        <v>26.9</v>
      </c>
      <c r="HW13" s="20">
        <v>0</v>
      </c>
      <c r="HX13" s="20">
        <f t="shared" si="103"/>
        <v>0</v>
      </c>
      <c r="HY13" s="24">
        <v>4.2</v>
      </c>
      <c r="HZ13" s="20">
        <v>4.2</v>
      </c>
      <c r="IA13" s="20">
        <f t="shared" si="62"/>
        <v>100</v>
      </c>
      <c r="IB13" s="24"/>
      <c r="IC13" s="20"/>
      <c r="ID13" s="20"/>
      <c r="IE13" s="24"/>
      <c r="IF13" s="20"/>
      <c r="IG13" s="20"/>
      <c r="IH13" s="26">
        <f t="shared" si="104"/>
        <v>25</v>
      </c>
      <c r="II13" s="26">
        <f t="shared" si="70"/>
        <v>25</v>
      </c>
      <c r="IJ13" s="17">
        <f t="shared" si="66"/>
        <v>100</v>
      </c>
      <c r="IK13" s="21">
        <v>25</v>
      </c>
      <c r="IL13" s="20">
        <v>25</v>
      </c>
      <c r="IM13" s="20">
        <v>100</v>
      </c>
      <c r="IN13" s="21"/>
      <c r="IO13" s="20"/>
      <c r="IP13" s="20"/>
      <c r="IQ13" s="15">
        <f t="shared" si="87"/>
        <v>602542.35384</v>
      </c>
      <c r="IR13" s="15">
        <f t="shared" si="88"/>
        <v>602094.79695999995</v>
      </c>
      <c r="IS13" s="15">
        <f t="shared" si="89"/>
        <v>99.925721921928343</v>
      </c>
    </row>
    <row r="14" spans="1:255" x14ac:dyDescent="0.2">
      <c r="A14" s="19" t="s">
        <v>90</v>
      </c>
      <c r="B14" s="16">
        <f t="shared" si="71"/>
        <v>77074.8</v>
      </c>
      <c r="C14" s="16">
        <f t="shared" si="72"/>
        <v>77074.8</v>
      </c>
      <c r="D14" s="15">
        <f t="shared" si="73"/>
        <v>100</v>
      </c>
      <c r="E14" s="20"/>
      <c r="F14" s="20"/>
      <c r="G14" s="20"/>
      <c r="H14" s="21">
        <v>54085</v>
      </c>
      <c r="I14" s="20">
        <v>54085</v>
      </c>
      <c r="J14" s="20">
        <f t="shared" si="1"/>
        <v>100</v>
      </c>
      <c r="K14" s="21">
        <v>22989.8</v>
      </c>
      <c r="L14" s="20">
        <v>22989.8</v>
      </c>
      <c r="M14" s="20">
        <f t="shared" si="74"/>
        <v>100</v>
      </c>
      <c r="N14" s="20"/>
      <c r="O14" s="20"/>
      <c r="P14" s="20"/>
      <c r="Q14" s="16">
        <f t="shared" si="75"/>
        <v>96686.787720000008</v>
      </c>
      <c r="R14" s="16">
        <f t="shared" si="76"/>
        <v>94014.599390000003</v>
      </c>
      <c r="S14" s="15">
        <f t="shared" si="77"/>
        <v>97.236242517707254</v>
      </c>
      <c r="T14" s="20">
        <v>2189.3000000000002</v>
      </c>
      <c r="U14" s="20">
        <v>2189.3000000000002</v>
      </c>
      <c r="V14" s="20">
        <f t="shared" si="78"/>
        <v>100</v>
      </c>
      <c r="W14" s="21">
        <v>4463.1000000000004</v>
      </c>
      <c r="X14" s="20">
        <v>4463.1000000000004</v>
      </c>
      <c r="Y14" s="20">
        <f t="shared" si="2"/>
        <v>100.00000000000001</v>
      </c>
      <c r="Z14" s="21">
        <v>16780.2</v>
      </c>
      <c r="AA14" s="20">
        <v>16780.2</v>
      </c>
      <c r="AB14" s="20">
        <f t="shared" si="4"/>
        <v>99.999999999999986</v>
      </c>
      <c r="AC14" s="21">
        <v>7175.5140000000001</v>
      </c>
      <c r="AD14" s="20">
        <v>7175.5</v>
      </c>
      <c r="AE14" s="20">
        <f t="shared" si="6"/>
        <v>99.999804892025864</v>
      </c>
      <c r="AF14" s="21">
        <v>6317.9</v>
      </c>
      <c r="AG14" s="20">
        <v>6317.9</v>
      </c>
      <c r="AH14" s="20">
        <f t="shared" si="67"/>
        <v>100</v>
      </c>
      <c r="AI14" s="21">
        <v>8714.6</v>
      </c>
      <c r="AJ14" s="20">
        <v>8714.6</v>
      </c>
      <c r="AK14" s="20">
        <f t="shared" si="9"/>
        <v>100</v>
      </c>
      <c r="AL14" s="22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1"/>
      <c r="BB14" s="20"/>
      <c r="BC14" s="20"/>
      <c r="BD14" s="21"/>
      <c r="BE14" s="20"/>
      <c r="BF14" s="20"/>
      <c r="BG14" s="21"/>
      <c r="BH14" s="20"/>
      <c r="BI14" s="20"/>
      <c r="BJ14" s="22"/>
      <c r="BK14" s="20"/>
      <c r="BL14" s="20"/>
      <c r="BM14" s="21">
        <v>2104.8000000000002</v>
      </c>
      <c r="BN14" s="20">
        <v>2104.8000000000002</v>
      </c>
      <c r="BO14" s="20">
        <f t="shared" si="14"/>
        <v>100</v>
      </c>
      <c r="BP14" s="21">
        <v>1103.5</v>
      </c>
      <c r="BQ14" s="20">
        <v>1103.5</v>
      </c>
      <c r="BR14" s="20">
        <f>BQ14/BP14%</f>
        <v>100</v>
      </c>
      <c r="BS14" s="20"/>
      <c r="BT14" s="20"/>
      <c r="BU14" s="20"/>
      <c r="BV14" s="21"/>
      <c r="BW14" s="20"/>
      <c r="BX14" s="20"/>
      <c r="BY14" s="20"/>
      <c r="BZ14" s="20"/>
      <c r="CA14" s="20"/>
      <c r="CB14" s="20"/>
      <c r="CC14" s="20"/>
      <c r="CD14" s="20"/>
      <c r="CE14" s="21"/>
      <c r="CF14" s="21"/>
      <c r="CG14" s="23"/>
      <c r="CH14" s="22"/>
      <c r="CI14" s="22"/>
      <c r="CJ14" s="23"/>
      <c r="CK14" s="21"/>
      <c r="CL14" s="21"/>
      <c r="CM14" s="23"/>
      <c r="CN14" s="23"/>
      <c r="CO14" s="23"/>
      <c r="CP14" s="23"/>
      <c r="CQ14" s="21">
        <v>632.93399999999997</v>
      </c>
      <c r="CR14" s="20">
        <v>632.93399999999997</v>
      </c>
      <c r="CS14" s="23">
        <f t="shared" si="98"/>
        <v>100</v>
      </c>
      <c r="CT14" s="21">
        <v>1000</v>
      </c>
      <c r="CU14" s="20">
        <v>1000</v>
      </c>
      <c r="CV14" s="23">
        <f t="shared" ref="CV14" si="108">CU14/CT14%</f>
        <v>100</v>
      </c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>
        <v>27382.799999999999</v>
      </c>
      <c r="DM14" s="23">
        <v>27382.799999999999</v>
      </c>
      <c r="DN14" s="23">
        <f t="shared" ref="DN14" si="109">DM14/DL14%</f>
        <v>100</v>
      </c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>
        <v>3299.9949999999994</v>
      </c>
      <c r="EE14" s="23">
        <v>3300</v>
      </c>
      <c r="EF14" s="23">
        <f t="shared" ref="EF14" si="110">EE14/ED14%</f>
        <v>100.00015151538111</v>
      </c>
      <c r="EG14" s="21">
        <v>744.34100000000001</v>
      </c>
      <c r="EH14" s="20">
        <v>744.34</v>
      </c>
      <c r="EI14" s="23">
        <f>EH14/EG14%</f>
        <v>99.999865652973568</v>
      </c>
      <c r="EJ14" s="21"/>
      <c r="EK14" s="20"/>
      <c r="EL14" s="23"/>
      <c r="EM14" s="21">
        <v>595.4</v>
      </c>
      <c r="EN14" s="20">
        <v>595.4</v>
      </c>
      <c r="EO14" s="23">
        <f t="shared" si="36"/>
        <v>100</v>
      </c>
      <c r="EP14" s="21">
        <v>335.70100000000002</v>
      </c>
      <c r="EQ14" s="20">
        <v>335.70100000000002</v>
      </c>
      <c r="ER14" s="23">
        <f t="shared" si="106"/>
        <v>100</v>
      </c>
      <c r="ES14" s="21">
        <v>9594.6947200000013</v>
      </c>
      <c r="ET14" s="20">
        <v>9594.6947200000013</v>
      </c>
      <c r="EU14" s="23">
        <f>ET14/ES14%</f>
        <v>100</v>
      </c>
      <c r="EV14" s="21">
        <v>4252.0079999999998</v>
      </c>
      <c r="EW14" s="20">
        <v>1579.8296699999999</v>
      </c>
      <c r="EX14" s="23">
        <f t="shared" si="81"/>
        <v>37.154908222185846</v>
      </c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16">
        <f t="shared" si="82"/>
        <v>294277.60000000003</v>
      </c>
      <c r="FL14" s="16">
        <f t="shared" si="83"/>
        <v>294132.93205000006</v>
      </c>
      <c r="FM14" s="15">
        <f t="shared" si="84"/>
        <v>99.95083963237434</v>
      </c>
      <c r="FN14" s="24">
        <v>3150</v>
      </c>
      <c r="FO14" s="24">
        <v>3150</v>
      </c>
      <c r="FP14" s="20">
        <f t="shared" si="100"/>
        <v>100</v>
      </c>
      <c r="FQ14" s="24">
        <v>140</v>
      </c>
      <c r="FR14" s="20">
        <v>140</v>
      </c>
      <c r="FS14" s="20">
        <f t="shared" si="101"/>
        <v>100</v>
      </c>
      <c r="FT14" s="24">
        <v>373.9</v>
      </c>
      <c r="FU14" s="20">
        <v>324</v>
      </c>
      <c r="FV14" s="20">
        <f t="shared" si="46"/>
        <v>86.654185611125968</v>
      </c>
      <c r="FW14" s="24"/>
      <c r="FX14" s="20"/>
      <c r="FY14" s="20"/>
      <c r="FZ14" s="24"/>
      <c r="GA14" s="20"/>
      <c r="GB14" s="20"/>
      <c r="GC14" s="24"/>
      <c r="GD14" s="20"/>
      <c r="GE14" s="20"/>
      <c r="GF14" s="24"/>
      <c r="GG14" s="20"/>
      <c r="GH14" s="20"/>
      <c r="GI14" s="24"/>
      <c r="GJ14" s="20"/>
      <c r="GK14" s="20"/>
      <c r="GL14" s="24">
        <v>487.6</v>
      </c>
      <c r="GM14" s="20">
        <v>487.6</v>
      </c>
      <c r="GN14" s="20">
        <f t="shared" si="48"/>
        <v>100</v>
      </c>
      <c r="GO14" s="24">
        <v>74405.600000000006</v>
      </c>
      <c r="GP14" s="20">
        <v>74405.599999999991</v>
      </c>
      <c r="GQ14" s="20">
        <f t="shared" si="50"/>
        <v>99.999999999999986</v>
      </c>
      <c r="GR14" s="24">
        <v>196286.3</v>
      </c>
      <c r="GS14" s="20">
        <v>196286.30000000005</v>
      </c>
      <c r="GT14" s="20">
        <f t="shared" si="51"/>
        <v>100.00000000000003</v>
      </c>
      <c r="GU14" s="24">
        <v>207.7</v>
      </c>
      <c r="GV14" s="20">
        <v>207.64</v>
      </c>
      <c r="GW14" s="20">
        <f>GV14/GU14%</f>
        <v>99.971112181030321</v>
      </c>
      <c r="GX14" s="24">
        <v>63.7</v>
      </c>
      <c r="GY14" s="20">
        <v>55.8</v>
      </c>
      <c r="GZ14" s="20">
        <f t="shared" si="85"/>
        <v>87.598116169544738</v>
      </c>
      <c r="HA14" s="24">
        <v>2022.6</v>
      </c>
      <c r="HB14" s="20">
        <v>2022.6</v>
      </c>
      <c r="HC14" s="20">
        <f t="shared" si="53"/>
        <v>100</v>
      </c>
      <c r="HD14" s="24">
        <f>408.7+12905.4</f>
        <v>13314.1</v>
      </c>
      <c r="HE14" s="20">
        <v>13242.0021</v>
      </c>
      <c r="HF14" s="20">
        <f t="shared" si="54"/>
        <v>99.458484614055777</v>
      </c>
      <c r="HG14" s="24">
        <v>1530.8</v>
      </c>
      <c r="HH14" s="20">
        <v>1530.8</v>
      </c>
      <c r="HI14" s="20">
        <f t="shared" si="55"/>
        <v>100</v>
      </c>
      <c r="HJ14" s="25"/>
      <c r="HK14" s="20"/>
      <c r="HL14" s="20"/>
      <c r="HM14" s="25"/>
      <c r="HN14" s="20"/>
      <c r="HO14" s="20"/>
      <c r="HP14" s="24">
        <v>527.1</v>
      </c>
      <c r="HQ14" s="20">
        <v>521.83995000000004</v>
      </c>
      <c r="HR14" s="20">
        <f t="shared" si="60"/>
        <v>99.002077404667062</v>
      </c>
      <c r="HS14" s="24">
        <v>1730.2</v>
      </c>
      <c r="HT14" s="20">
        <v>1730.2</v>
      </c>
      <c r="HU14" s="20">
        <f t="shared" si="102"/>
        <v>100</v>
      </c>
      <c r="HV14" s="24">
        <v>35.6</v>
      </c>
      <c r="HW14" s="20">
        <v>26.15</v>
      </c>
      <c r="HX14" s="20">
        <f t="shared" si="103"/>
        <v>73.455056179775269</v>
      </c>
      <c r="HY14" s="24">
        <v>2.4</v>
      </c>
      <c r="HZ14" s="20">
        <v>2.4</v>
      </c>
      <c r="IA14" s="20">
        <f t="shared" si="62"/>
        <v>100</v>
      </c>
      <c r="IB14" s="24"/>
      <c r="IC14" s="20"/>
      <c r="ID14" s="20"/>
      <c r="IE14" s="24"/>
      <c r="IF14" s="20"/>
      <c r="IG14" s="20"/>
      <c r="IH14" s="26">
        <f t="shared" si="104"/>
        <v>2362.3700199999998</v>
      </c>
      <c r="II14" s="26">
        <f t="shared" si="70"/>
        <v>2362.3700199999998</v>
      </c>
      <c r="IJ14" s="17">
        <f t="shared" si="66"/>
        <v>100</v>
      </c>
      <c r="IK14" s="21">
        <v>2362.3700199999998</v>
      </c>
      <c r="IL14" s="20">
        <v>2362.3700199999998</v>
      </c>
      <c r="IM14" s="20">
        <v>100</v>
      </c>
      <c r="IN14" s="21"/>
      <c r="IO14" s="20"/>
      <c r="IP14" s="20"/>
      <c r="IQ14" s="15">
        <f t="shared" si="87"/>
        <v>470401.55774000002</v>
      </c>
      <c r="IR14" s="15">
        <f t="shared" si="88"/>
        <v>467584.70146000007</v>
      </c>
      <c r="IS14" s="15">
        <f t="shared" si="89"/>
        <v>99.4011804949088</v>
      </c>
    </row>
    <row r="15" spans="1:255" x14ac:dyDescent="0.2">
      <c r="A15" s="19" t="s">
        <v>91</v>
      </c>
      <c r="B15" s="16">
        <f t="shared" si="71"/>
        <v>106693.9</v>
      </c>
      <c r="C15" s="16">
        <f t="shared" si="72"/>
        <v>106693.9</v>
      </c>
      <c r="D15" s="15">
        <f t="shared" si="73"/>
        <v>100</v>
      </c>
      <c r="E15" s="20"/>
      <c r="F15" s="20"/>
      <c r="G15" s="20"/>
      <c r="H15" s="21">
        <v>94956</v>
      </c>
      <c r="I15" s="20">
        <v>94956</v>
      </c>
      <c r="J15" s="20">
        <f t="shared" si="1"/>
        <v>100</v>
      </c>
      <c r="K15" s="21">
        <v>11737.9</v>
      </c>
      <c r="L15" s="20">
        <v>11737.9</v>
      </c>
      <c r="M15" s="20">
        <f t="shared" si="74"/>
        <v>100</v>
      </c>
      <c r="N15" s="20"/>
      <c r="O15" s="20"/>
      <c r="P15" s="20"/>
      <c r="Q15" s="16">
        <f t="shared" si="75"/>
        <v>152476.13386999999</v>
      </c>
      <c r="R15" s="16">
        <f t="shared" si="76"/>
        <v>151182.80067999999</v>
      </c>
      <c r="S15" s="15">
        <f t="shared" si="77"/>
        <v>99.151779916519473</v>
      </c>
      <c r="T15" s="20">
        <v>1653</v>
      </c>
      <c r="U15" s="20">
        <v>1576.4057700000001</v>
      </c>
      <c r="V15" s="20">
        <f t="shared" si="78"/>
        <v>95.366350272232296</v>
      </c>
      <c r="W15" s="21">
        <v>21480.829000000002</v>
      </c>
      <c r="X15" s="20">
        <v>21480.829000000002</v>
      </c>
      <c r="Y15" s="20">
        <f t="shared" si="2"/>
        <v>100</v>
      </c>
      <c r="Z15" s="21">
        <v>17847.2</v>
      </c>
      <c r="AA15" s="20">
        <v>17847.2</v>
      </c>
      <c r="AB15" s="20">
        <f t="shared" si="4"/>
        <v>100</v>
      </c>
      <c r="AC15" s="21">
        <v>7000</v>
      </c>
      <c r="AD15" s="20">
        <v>7000</v>
      </c>
      <c r="AE15" s="20">
        <f t="shared" si="6"/>
        <v>100</v>
      </c>
      <c r="AF15" s="21">
        <v>3765.9</v>
      </c>
      <c r="AG15" s="20">
        <v>3765.9</v>
      </c>
      <c r="AH15" s="20">
        <f t="shared" si="67"/>
        <v>100</v>
      </c>
      <c r="AI15" s="21">
        <v>33927.9</v>
      </c>
      <c r="AJ15" s="20">
        <v>33927.9</v>
      </c>
      <c r="AK15" s="20">
        <f t="shared" si="9"/>
        <v>100</v>
      </c>
      <c r="AL15" s="22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1"/>
      <c r="BB15" s="20"/>
      <c r="BC15" s="20"/>
      <c r="BD15" s="21"/>
      <c r="BE15" s="20"/>
      <c r="BF15" s="20"/>
      <c r="BG15" s="21"/>
      <c r="BH15" s="20"/>
      <c r="BI15" s="20"/>
      <c r="BJ15" s="22"/>
      <c r="BK15" s="20"/>
      <c r="BL15" s="20"/>
      <c r="BM15" s="21">
        <v>714.84</v>
      </c>
      <c r="BN15" s="20">
        <v>714.84</v>
      </c>
      <c r="BO15" s="20">
        <f t="shared" si="14"/>
        <v>100</v>
      </c>
      <c r="BP15" s="21">
        <v>1804.8</v>
      </c>
      <c r="BQ15" s="20">
        <v>1804.8</v>
      </c>
      <c r="BR15" s="20">
        <f>BQ15/BP15%</f>
        <v>100</v>
      </c>
      <c r="BS15" s="20"/>
      <c r="BT15" s="20"/>
      <c r="BU15" s="20"/>
      <c r="BV15" s="21"/>
      <c r="BW15" s="20"/>
      <c r="BX15" s="20"/>
      <c r="BY15" s="20"/>
      <c r="BZ15" s="20"/>
      <c r="CA15" s="20"/>
      <c r="CB15" s="20"/>
      <c r="CC15" s="20"/>
      <c r="CD15" s="20"/>
      <c r="CE15" s="21"/>
      <c r="CF15" s="21"/>
      <c r="CG15" s="23"/>
      <c r="CH15" s="22"/>
      <c r="CI15" s="22"/>
      <c r="CJ15" s="23"/>
      <c r="CK15" s="21">
        <v>53.191000000000003</v>
      </c>
      <c r="CL15" s="21">
        <v>53.191000000000003</v>
      </c>
      <c r="CM15" s="23">
        <f t="shared" ref="CM15:CM16" si="111">CL15/CK15%</f>
        <v>100</v>
      </c>
      <c r="CN15" s="23"/>
      <c r="CO15" s="23"/>
      <c r="CP15" s="23"/>
      <c r="CQ15" s="21">
        <v>474.7</v>
      </c>
      <c r="CR15" s="20">
        <v>474.7</v>
      </c>
      <c r="CS15" s="23">
        <f t="shared" si="98"/>
        <v>100</v>
      </c>
      <c r="CT15" s="21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1">
        <v>515.6</v>
      </c>
      <c r="DS15" s="23">
        <v>515.6</v>
      </c>
      <c r="DT15" s="23">
        <f>DS15/DR15%</f>
        <v>100</v>
      </c>
      <c r="DU15" s="23"/>
      <c r="DV15" s="23"/>
      <c r="DW15" s="23"/>
      <c r="DX15" s="23">
        <v>5758.7988700000005</v>
      </c>
      <c r="DY15" s="23">
        <v>5758.7988700000005</v>
      </c>
      <c r="DZ15" s="23">
        <f t="shared" ref="DZ15:DZ17" si="112">DY15/DX15%</f>
        <v>100</v>
      </c>
      <c r="EA15" s="23"/>
      <c r="EB15" s="23"/>
      <c r="EC15" s="23"/>
      <c r="ED15" s="23"/>
      <c r="EE15" s="23"/>
      <c r="EF15" s="23"/>
      <c r="EG15" s="21"/>
      <c r="EH15" s="20"/>
      <c r="EI15" s="23"/>
      <c r="EJ15" s="21"/>
      <c r="EK15" s="20"/>
      <c r="EL15" s="23"/>
      <c r="EM15" s="21">
        <v>1740.16</v>
      </c>
      <c r="EN15" s="20">
        <v>1740.16</v>
      </c>
      <c r="EO15" s="23">
        <f t="shared" si="36"/>
        <v>100</v>
      </c>
      <c r="EP15" s="21"/>
      <c r="EQ15" s="20"/>
      <c r="ER15" s="23"/>
      <c r="ES15" s="21">
        <v>1528</v>
      </c>
      <c r="ET15" s="20">
        <v>1528</v>
      </c>
      <c r="EU15" s="23">
        <f>ET15/ES15%</f>
        <v>100</v>
      </c>
      <c r="EV15" s="21">
        <v>2515.2150000000001</v>
      </c>
      <c r="EW15" s="20">
        <v>2515.2150000000001</v>
      </c>
      <c r="EX15" s="23">
        <f t="shared" si="81"/>
        <v>100</v>
      </c>
      <c r="EY15" s="23"/>
      <c r="EZ15" s="23"/>
      <c r="FA15" s="23"/>
      <c r="FB15" s="23"/>
      <c r="FC15" s="23"/>
      <c r="FD15" s="23"/>
      <c r="FE15" s="23"/>
      <c r="FF15" s="23"/>
      <c r="FG15" s="23"/>
      <c r="FH15" s="23">
        <v>51696</v>
      </c>
      <c r="FI15" s="20">
        <v>50479.261039999998</v>
      </c>
      <c r="FJ15" s="23">
        <f t="shared" ref="FJ15" si="113">FI15/FH15%</f>
        <v>97.646357629216951</v>
      </c>
      <c r="FK15" s="16">
        <f t="shared" si="82"/>
        <v>162019.09360000002</v>
      </c>
      <c r="FL15" s="16">
        <f t="shared" si="83"/>
        <v>161813.06317000001</v>
      </c>
      <c r="FM15" s="15">
        <f t="shared" si="84"/>
        <v>99.872835710025214</v>
      </c>
      <c r="FN15" s="24">
        <v>1199</v>
      </c>
      <c r="FO15" s="24">
        <v>1199</v>
      </c>
      <c r="FP15" s="20">
        <f t="shared" si="100"/>
        <v>100</v>
      </c>
      <c r="FQ15" s="24">
        <v>87.5</v>
      </c>
      <c r="FR15" s="20">
        <v>87.5</v>
      </c>
      <c r="FS15" s="20">
        <f t="shared" si="101"/>
        <v>100</v>
      </c>
      <c r="FT15" s="24">
        <v>235.13</v>
      </c>
      <c r="FU15" s="20">
        <v>235.13</v>
      </c>
      <c r="FV15" s="20">
        <f t="shared" si="46"/>
        <v>99.999999999999986</v>
      </c>
      <c r="FW15" s="24"/>
      <c r="FX15" s="20"/>
      <c r="FY15" s="20"/>
      <c r="FZ15" s="24"/>
      <c r="GA15" s="20"/>
      <c r="GB15" s="20"/>
      <c r="GC15" s="24">
        <v>821.02359999999999</v>
      </c>
      <c r="GD15" s="20">
        <v>821.02359999999999</v>
      </c>
      <c r="GE15" s="20">
        <f t="shared" si="47"/>
        <v>100</v>
      </c>
      <c r="GF15" s="24"/>
      <c r="GG15" s="20"/>
      <c r="GH15" s="20"/>
      <c r="GI15" s="24">
        <v>0.9</v>
      </c>
      <c r="GJ15" s="20">
        <v>0.9</v>
      </c>
      <c r="GK15" s="20">
        <f t="shared" si="69"/>
        <v>99.999999999999986</v>
      </c>
      <c r="GL15" s="24">
        <v>184.1</v>
      </c>
      <c r="GM15" s="20">
        <v>184.1</v>
      </c>
      <c r="GN15" s="20">
        <f t="shared" si="48"/>
        <v>100</v>
      </c>
      <c r="GO15" s="24">
        <v>47653.3</v>
      </c>
      <c r="GP15" s="20">
        <v>47653.3</v>
      </c>
      <c r="GQ15" s="20">
        <f t="shared" si="50"/>
        <v>100</v>
      </c>
      <c r="GR15" s="24">
        <v>98639.4</v>
      </c>
      <c r="GS15" s="20">
        <v>98639.400000000009</v>
      </c>
      <c r="GT15" s="20">
        <f t="shared" si="51"/>
        <v>100.00000000000001</v>
      </c>
      <c r="GU15" s="24"/>
      <c r="GV15" s="20"/>
      <c r="GW15" s="20"/>
      <c r="GX15" s="24">
        <v>32.4</v>
      </c>
      <c r="GY15" s="20">
        <v>32.4</v>
      </c>
      <c r="GZ15" s="20">
        <f t="shared" si="85"/>
        <v>99.999999999999986</v>
      </c>
      <c r="HA15" s="24">
        <v>759</v>
      </c>
      <c r="HB15" s="20">
        <v>759</v>
      </c>
      <c r="HC15" s="20">
        <f t="shared" si="53"/>
        <v>100</v>
      </c>
      <c r="HD15" s="24">
        <f>95+9114.6</f>
        <v>9209.6</v>
      </c>
      <c r="HE15" s="20">
        <v>9039.6080999999995</v>
      </c>
      <c r="HF15" s="20">
        <f t="shared" si="54"/>
        <v>98.154188021195267</v>
      </c>
      <c r="HG15" s="24">
        <v>941.6</v>
      </c>
      <c r="HH15" s="20">
        <v>941.42452000000003</v>
      </c>
      <c r="HI15" s="20">
        <f t="shared" si="55"/>
        <v>99.981363636363639</v>
      </c>
      <c r="HJ15" s="25"/>
      <c r="HK15" s="20"/>
      <c r="HL15" s="20"/>
      <c r="HM15" s="25"/>
      <c r="HN15" s="20"/>
      <c r="HO15" s="20"/>
      <c r="HP15" s="24">
        <v>620.5</v>
      </c>
      <c r="HQ15" s="20">
        <v>619.36694999999997</v>
      </c>
      <c r="HR15" s="20">
        <f t="shared" si="60"/>
        <v>99.817397260273964</v>
      </c>
      <c r="HS15" s="24">
        <v>1233.3</v>
      </c>
      <c r="HT15" s="20">
        <v>1233.3</v>
      </c>
      <c r="HU15" s="20">
        <f t="shared" si="102"/>
        <v>100</v>
      </c>
      <c r="HV15" s="24">
        <v>14.2</v>
      </c>
      <c r="HW15" s="20">
        <v>0</v>
      </c>
      <c r="HX15" s="20">
        <f t="shared" si="103"/>
        <v>0</v>
      </c>
      <c r="HY15" s="24">
        <v>1.7</v>
      </c>
      <c r="HZ15" s="20">
        <v>1.7</v>
      </c>
      <c r="IA15" s="20">
        <f t="shared" si="62"/>
        <v>99.999999999999986</v>
      </c>
      <c r="IB15" s="24">
        <v>359.44</v>
      </c>
      <c r="IC15" s="20">
        <v>359.44</v>
      </c>
      <c r="ID15" s="20">
        <f t="shared" ref="ID15:ID31" si="114">IC15/IB15%</f>
        <v>100</v>
      </c>
      <c r="IE15" s="24">
        <v>27</v>
      </c>
      <c r="IF15" s="20">
        <v>6.47</v>
      </c>
      <c r="IG15" s="20">
        <f>IF15/IE15%</f>
        <v>23.962962962962962</v>
      </c>
      <c r="IH15" s="26">
        <f t="shared" si="104"/>
        <v>3838.1279599999998</v>
      </c>
      <c r="II15" s="26">
        <f t="shared" si="70"/>
        <v>3838.1279599999998</v>
      </c>
      <c r="IJ15" s="17">
        <f t="shared" si="66"/>
        <v>100</v>
      </c>
      <c r="IK15" s="21">
        <v>3838.1279599999998</v>
      </c>
      <c r="IL15" s="20">
        <v>3838.1279599999998</v>
      </c>
      <c r="IM15" s="20">
        <v>100</v>
      </c>
      <c r="IN15" s="21"/>
      <c r="IO15" s="20"/>
      <c r="IP15" s="20"/>
      <c r="IQ15" s="15">
        <f t="shared" si="87"/>
        <v>425027.25543000002</v>
      </c>
      <c r="IR15" s="15">
        <f t="shared" si="88"/>
        <v>423527.89181</v>
      </c>
      <c r="IS15" s="15">
        <f t="shared" si="89"/>
        <v>99.64723118321362</v>
      </c>
    </row>
    <row r="16" spans="1:255" x14ac:dyDescent="0.2">
      <c r="A16" s="19" t="s">
        <v>92</v>
      </c>
      <c r="B16" s="16">
        <f t="shared" si="71"/>
        <v>54205.3</v>
      </c>
      <c r="C16" s="16">
        <f t="shared" si="72"/>
        <v>54205.3</v>
      </c>
      <c r="D16" s="15">
        <f t="shared" si="73"/>
        <v>100</v>
      </c>
      <c r="E16" s="20"/>
      <c r="F16" s="20"/>
      <c r="G16" s="20"/>
      <c r="H16" s="21">
        <v>42351</v>
      </c>
      <c r="I16" s="20">
        <v>42351</v>
      </c>
      <c r="J16" s="20">
        <f t="shared" si="1"/>
        <v>100</v>
      </c>
      <c r="K16" s="21">
        <v>11854.3</v>
      </c>
      <c r="L16" s="20">
        <v>11854.3</v>
      </c>
      <c r="M16" s="20">
        <f t="shared" si="74"/>
        <v>100</v>
      </c>
      <c r="N16" s="20"/>
      <c r="O16" s="20"/>
      <c r="P16" s="20"/>
      <c r="Q16" s="16">
        <f t="shared" si="75"/>
        <v>79054.797190000012</v>
      </c>
      <c r="R16" s="16">
        <f t="shared" si="76"/>
        <v>76537.832450000002</v>
      </c>
      <c r="S16" s="15">
        <f t="shared" si="77"/>
        <v>96.816177095552163</v>
      </c>
      <c r="T16" s="20">
        <v>426</v>
      </c>
      <c r="U16" s="20">
        <v>340.358</v>
      </c>
      <c r="V16" s="20">
        <f t="shared" si="78"/>
        <v>79.896244131455404</v>
      </c>
      <c r="W16" s="21">
        <v>7495.3</v>
      </c>
      <c r="X16" s="20">
        <v>7495.3</v>
      </c>
      <c r="Y16" s="20">
        <f t="shared" si="2"/>
        <v>100</v>
      </c>
      <c r="Z16" s="21">
        <v>26938.1</v>
      </c>
      <c r="AA16" s="20">
        <v>26938.1</v>
      </c>
      <c r="AB16" s="20">
        <f t="shared" si="4"/>
        <v>100</v>
      </c>
      <c r="AC16" s="21">
        <v>7000</v>
      </c>
      <c r="AD16" s="20">
        <v>6535.5162599999994</v>
      </c>
      <c r="AE16" s="20">
        <f t="shared" si="6"/>
        <v>93.36451799999999</v>
      </c>
      <c r="AF16" s="21">
        <v>5157.8</v>
      </c>
      <c r="AG16" s="20">
        <v>5157.8</v>
      </c>
      <c r="AH16" s="20">
        <f t="shared" si="67"/>
        <v>100</v>
      </c>
      <c r="AI16" s="21">
        <v>25148.3</v>
      </c>
      <c r="AJ16" s="20">
        <v>25148.3</v>
      </c>
      <c r="AK16" s="20">
        <f t="shared" si="9"/>
        <v>100</v>
      </c>
      <c r="AL16" s="22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1"/>
      <c r="BB16" s="20"/>
      <c r="BC16" s="20"/>
      <c r="BD16" s="21"/>
      <c r="BE16" s="20"/>
      <c r="BF16" s="20"/>
      <c r="BG16" s="21"/>
      <c r="BH16" s="20"/>
      <c r="BI16" s="20"/>
      <c r="BJ16" s="22"/>
      <c r="BK16" s="20"/>
      <c r="BL16" s="20"/>
      <c r="BM16" s="21">
        <v>705.6</v>
      </c>
      <c r="BN16" s="20">
        <v>705.6</v>
      </c>
      <c r="BO16" s="20">
        <f t="shared" si="14"/>
        <v>100</v>
      </c>
      <c r="BP16" s="21"/>
      <c r="BQ16" s="20"/>
      <c r="BR16" s="20"/>
      <c r="BS16" s="20"/>
      <c r="BT16" s="20"/>
      <c r="BU16" s="20"/>
      <c r="BV16" s="21"/>
      <c r="BW16" s="20"/>
      <c r="BX16" s="20"/>
      <c r="BY16" s="20"/>
      <c r="BZ16" s="20"/>
      <c r="CA16" s="20"/>
      <c r="CB16" s="20"/>
      <c r="CC16" s="20"/>
      <c r="CD16" s="20"/>
      <c r="CE16" s="21">
        <v>10.029999999999999</v>
      </c>
      <c r="CF16" s="21">
        <v>10.029999999999999</v>
      </c>
      <c r="CG16" s="23">
        <f t="shared" ref="CG16:CG17" si="115">CF16/CE16%</f>
        <v>100</v>
      </c>
      <c r="CH16" s="22"/>
      <c r="CI16" s="22"/>
      <c r="CJ16" s="23"/>
      <c r="CK16" s="21">
        <v>53.191000000000003</v>
      </c>
      <c r="CL16" s="21">
        <v>53.191000000000003</v>
      </c>
      <c r="CM16" s="23">
        <f t="shared" si="111"/>
        <v>100</v>
      </c>
      <c r="CN16" s="23"/>
      <c r="CO16" s="23"/>
      <c r="CP16" s="23"/>
      <c r="CQ16" s="21">
        <v>553.81700000000001</v>
      </c>
      <c r="CR16" s="20">
        <v>553.81700000000001</v>
      </c>
      <c r="CS16" s="23">
        <f t="shared" si="98"/>
        <v>100</v>
      </c>
      <c r="CT16" s="21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1"/>
      <c r="DS16" s="23"/>
      <c r="DT16" s="23"/>
      <c r="DU16" s="23"/>
      <c r="DV16" s="23"/>
      <c r="DW16" s="23"/>
      <c r="DX16" s="23">
        <v>1748.33239</v>
      </c>
      <c r="DY16" s="23">
        <v>1748.33239</v>
      </c>
      <c r="DZ16" s="23">
        <f t="shared" si="112"/>
        <v>99.999999999999986</v>
      </c>
      <c r="EA16" s="23"/>
      <c r="EB16" s="23"/>
      <c r="EC16" s="23"/>
      <c r="ED16" s="23"/>
      <c r="EE16" s="23"/>
      <c r="EF16" s="23"/>
      <c r="EG16" s="21"/>
      <c r="EH16" s="20"/>
      <c r="EI16" s="23"/>
      <c r="EJ16" s="21"/>
      <c r="EK16" s="20"/>
      <c r="EL16" s="23"/>
      <c r="EM16" s="21">
        <v>174.08779999999999</v>
      </c>
      <c r="EN16" s="20">
        <v>174.08779999999999</v>
      </c>
      <c r="EO16" s="23">
        <f t="shared" si="36"/>
        <v>100</v>
      </c>
      <c r="EP16" s="21"/>
      <c r="EQ16" s="20"/>
      <c r="ER16" s="23"/>
      <c r="ES16" s="21">
        <v>1642</v>
      </c>
      <c r="ET16" s="20">
        <v>1642</v>
      </c>
      <c r="EU16" s="23">
        <f>ET16/ES16%</f>
        <v>99.999999999999986</v>
      </c>
      <c r="EV16" s="21">
        <v>2002.239</v>
      </c>
      <c r="EW16" s="20">
        <v>35.4</v>
      </c>
      <c r="EX16" s="23">
        <f t="shared" si="81"/>
        <v>1.7680207008254258</v>
      </c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16">
        <f t="shared" si="82"/>
        <v>99599.636999999988</v>
      </c>
      <c r="FL16" s="16">
        <f t="shared" si="83"/>
        <v>99304.640889999995</v>
      </c>
      <c r="FM16" s="15">
        <f t="shared" si="84"/>
        <v>99.703818087208489</v>
      </c>
      <c r="FN16" s="24">
        <v>1138</v>
      </c>
      <c r="FO16" s="24">
        <v>1138</v>
      </c>
      <c r="FP16" s="20">
        <f t="shared" si="100"/>
        <v>100</v>
      </c>
      <c r="FQ16" s="24">
        <v>192.5</v>
      </c>
      <c r="FR16" s="20">
        <v>192.5</v>
      </c>
      <c r="FS16" s="20">
        <f t="shared" si="101"/>
        <v>100</v>
      </c>
      <c r="FT16" s="24">
        <v>252.83699999999999</v>
      </c>
      <c r="FU16" s="20">
        <v>252.83699999999999</v>
      </c>
      <c r="FV16" s="20">
        <f t="shared" si="46"/>
        <v>100</v>
      </c>
      <c r="FW16" s="24"/>
      <c r="FX16" s="20"/>
      <c r="FY16" s="20"/>
      <c r="FZ16" s="24"/>
      <c r="GA16" s="20"/>
      <c r="GB16" s="20"/>
      <c r="GC16" s="24"/>
      <c r="GD16" s="20"/>
      <c r="GE16" s="20"/>
      <c r="GF16" s="24"/>
      <c r="GG16" s="20"/>
      <c r="GH16" s="20"/>
      <c r="GI16" s="24"/>
      <c r="GJ16" s="20"/>
      <c r="GK16" s="20"/>
      <c r="GL16" s="24">
        <v>204.6</v>
      </c>
      <c r="GM16" s="20">
        <v>204.6</v>
      </c>
      <c r="GN16" s="20">
        <f t="shared" si="48"/>
        <v>100</v>
      </c>
      <c r="GO16" s="24">
        <v>15139.7</v>
      </c>
      <c r="GP16" s="20">
        <v>15139.7</v>
      </c>
      <c r="GQ16" s="20">
        <f t="shared" si="50"/>
        <v>99.999999999999986</v>
      </c>
      <c r="GR16" s="24">
        <v>74320.2</v>
      </c>
      <c r="GS16" s="20">
        <v>74320.2</v>
      </c>
      <c r="GT16" s="20">
        <f t="shared" si="51"/>
        <v>100</v>
      </c>
      <c r="GU16" s="24"/>
      <c r="GV16" s="20"/>
      <c r="GW16" s="20"/>
      <c r="GX16" s="24">
        <v>63.7</v>
      </c>
      <c r="GY16" s="20">
        <v>55.8</v>
      </c>
      <c r="GZ16" s="20">
        <f t="shared" si="85"/>
        <v>87.598116169544738</v>
      </c>
      <c r="HA16" s="24">
        <v>1670.7</v>
      </c>
      <c r="HB16" s="20">
        <v>1670.7</v>
      </c>
      <c r="HC16" s="20">
        <f t="shared" si="53"/>
        <v>100</v>
      </c>
      <c r="HD16" s="24">
        <f>102.6+4181.2</f>
        <v>4283.8</v>
      </c>
      <c r="HE16" s="20">
        <v>4207.1144599999998</v>
      </c>
      <c r="HF16" s="20">
        <f t="shared" si="54"/>
        <v>98.209871142443617</v>
      </c>
      <c r="HG16" s="24">
        <v>617.79999999999995</v>
      </c>
      <c r="HH16" s="20">
        <v>437.74847999999997</v>
      </c>
      <c r="HI16" s="20">
        <f t="shared" si="55"/>
        <v>70.856018128844283</v>
      </c>
      <c r="HJ16" s="25"/>
      <c r="HK16" s="20"/>
      <c r="HL16" s="20"/>
      <c r="HM16" s="25"/>
      <c r="HN16" s="20"/>
      <c r="HO16" s="20"/>
      <c r="HP16" s="24">
        <v>482.7</v>
      </c>
      <c r="HQ16" s="20">
        <v>467.24095</v>
      </c>
      <c r="HR16" s="20">
        <f t="shared" si="60"/>
        <v>96.797379324632274</v>
      </c>
      <c r="HS16" s="24">
        <v>1217.9000000000001</v>
      </c>
      <c r="HT16" s="20">
        <v>1217.9000000000001</v>
      </c>
      <c r="HU16" s="20">
        <f t="shared" si="102"/>
        <v>100</v>
      </c>
      <c r="HV16" s="24">
        <v>14.9</v>
      </c>
      <c r="HW16" s="20">
        <v>0</v>
      </c>
      <c r="HX16" s="20">
        <f t="shared" si="103"/>
        <v>0</v>
      </c>
      <c r="HY16" s="24">
        <v>0.3</v>
      </c>
      <c r="HZ16" s="20">
        <v>0.3</v>
      </c>
      <c r="IA16" s="20">
        <f t="shared" si="62"/>
        <v>100</v>
      </c>
      <c r="IB16" s="24"/>
      <c r="IC16" s="20"/>
      <c r="ID16" s="20"/>
      <c r="IE16" s="24"/>
      <c r="IF16" s="20"/>
      <c r="IG16" s="20"/>
      <c r="IH16" s="26">
        <f t="shared" si="104"/>
        <v>0</v>
      </c>
      <c r="II16" s="26">
        <f t="shared" si="70"/>
        <v>0</v>
      </c>
      <c r="IJ16" s="17" t="s">
        <v>188</v>
      </c>
      <c r="IK16" s="21"/>
      <c r="IL16" s="20"/>
      <c r="IM16" s="20"/>
      <c r="IN16" s="21"/>
      <c r="IO16" s="20"/>
      <c r="IP16" s="20"/>
      <c r="IQ16" s="15">
        <f t="shared" si="87"/>
        <v>232859.73418999999</v>
      </c>
      <c r="IR16" s="15">
        <f t="shared" si="88"/>
        <v>230047.77334000001</v>
      </c>
      <c r="IS16" s="15">
        <f t="shared" si="89"/>
        <v>98.792422889349538</v>
      </c>
    </row>
    <row r="17" spans="1:253" x14ac:dyDescent="0.2">
      <c r="A17" s="19" t="s">
        <v>93</v>
      </c>
      <c r="B17" s="16">
        <f t="shared" si="71"/>
        <v>110548.6</v>
      </c>
      <c r="C17" s="16">
        <f t="shared" si="72"/>
        <v>110548.6</v>
      </c>
      <c r="D17" s="15">
        <f t="shared" si="73"/>
        <v>100</v>
      </c>
      <c r="E17" s="20"/>
      <c r="F17" s="20"/>
      <c r="G17" s="20"/>
      <c r="H17" s="21">
        <v>97353</v>
      </c>
      <c r="I17" s="20">
        <v>97353</v>
      </c>
      <c r="J17" s="20">
        <f t="shared" si="1"/>
        <v>100</v>
      </c>
      <c r="K17" s="21">
        <v>13195.6</v>
      </c>
      <c r="L17" s="20">
        <v>13195.6</v>
      </c>
      <c r="M17" s="20">
        <f t="shared" si="74"/>
        <v>99.999999999999986</v>
      </c>
      <c r="N17" s="20"/>
      <c r="O17" s="20"/>
      <c r="P17" s="20"/>
      <c r="Q17" s="16">
        <f t="shared" si="75"/>
        <v>76880.010150000002</v>
      </c>
      <c r="R17" s="16">
        <f t="shared" si="76"/>
        <v>76880.010150000002</v>
      </c>
      <c r="S17" s="15">
        <f t="shared" si="77"/>
        <v>100</v>
      </c>
      <c r="T17" s="20">
        <v>3400</v>
      </c>
      <c r="U17" s="20">
        <v>3400</v>
      </c>
      <c r="V17" s="20">
        <f t="shared" si="78"/>
        <v>100</v>
      </c>
      <c r="W17" s="21">
        <v>3100</v>
      </c>
      <c r="X17" s="20">
        <v>3100</v>
      </c>
      <c r="Y17" s="20">
        <f t="shared" si="2"/>
        <v>100</v>
      </c>
      <c r="Z17" s="21">
        <v>23772.400000000001</v>
      </c>
      <c r="AA17" s="20">
        <v>23772.400000000001</v>
      </c>
      <c r="AB17" s="20">
        <f t="shared" si="4"/>
        <v>100</v>
      </c>
      <c r="AC17" s="21"/>
      <c r="AD17" s="20"/>
      <c r="AE17" s="20"/>
      <c r="AF17" s="21">
        <v>5090.2</v>
      </c>
      <c r="AG17" s="20">
        <v>5090.2</v>
      </c>
      <c r="AH17" s="20">
        <f t="shared" si="67"/>
        <v>100</v>
      </c>
      <c r="AI17" s="21">
        <v>8195</v>
      </c>
      <c r="AJ17" s="20">
        <v>8195</v>
      </c>
      <c r="AK17" s="20">
        <f t="shared" si="9"/>
        <v>100</v>
      </c>
      <c r="AL17" s="22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1"/>
      <c r="BB17" s="20"/>
      <c r="BC17" s="20"/>
      <c r="BD17" s="21">
        <v>2915</v>
      </c>
      <c r="BE17" s="20">
        <v>2915</v>
      </c>
      <c r="BF17" s="20">
        <f>BE17/BD17%</f>
        <v>100</v>
      </c>
      <c r="BG17" s="21"/>
      <c r="BH17" s="20"/>
      <c r="BI17" s="20"/>
      <c r="BJ17" s="22"/>
      <c r="BK17" s="20"/>
      <c r="BL17" s="20"/>
      <c r="BM17" s="21">
        <v>1999.2</v>
      </c>
      <c r="BN17" s="20">
        <v>1999.2</v>
      </c>
      <c r="BO17" s="20">
        <f t="shared" si="14"/>
        <v>100</v>
      </c>
      <c r="BP17" s="21">
        <v>1900.8</v>
      </c>
      <c r="BQ17" s="20">
        <v>1900.8</v>
      </c>
      <c r="BR17" s="20">
        <f>BQ17/BP17%</f>
        <v>100</v>
      </c>
      <c r="BS17" s="20"/>
      <c r="BT17" s="20"/>
      <c r="BU17" s="20"/>
      <c r="BV17" s="21">
        <v>1845.6369999999999</v>
      </c>
      <c r="BW17" s="20">
        <v>1845.6369999999999</v>
      </c>
      <c r="BX17" s="20">
        <f t="shared" si="68"/>
        <v>100</v>
      </c>
      <c r="BY17" s="20"/>
      <c r="BZ17" s="20"/>
      <c r="CA17" s="20"/>
      <c r="CB17" s="20"/>
      <c r="CC17" s="20"/>
      <c r="CD17" s="20"/>
      <c r="CE17" s="21">
        <v>58.48</v>
      </c>
      <c r="CF17" s="21">
        <v>58.48</v>
      </c>
      <c r="CG17" s="23">
        <f t="shared" si="115"/>
        <v>100</v>
      </c>
      <c r="CH17" s="22"/>
      <c r="CI17" s="22"/>
      <c r="CJ17" s="23"/>
      <c r="CK17" s="21"/>
      <c r="CL17" s="21"/>
      <c r="CM17" s="23"/>
      <c r="CN17" s="23"/>
      <c r="CO17" s="23"/>
      <c r="CP17" s="23"/>
      <c r="CQ17" s="21">
        <v>2055.4209999999998</v>
      </c>
      <c r="CR17" s="20">
        <v>2055.4209999999998</v>
      </c>
      <c r="CS17" s="23">
        <f t="shared" si="98"/>
        <v>100</v>
      </c>
      <c r="CT17" s="21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1"/>
      <c r="DS17" s="23"/>
      <c r="DT17" s="23"/>
      <c r="DU17" s="23"/>
      <c r="DV17" s="23"/>
      <c r="DW17" s="23"/>
      <c r="DX17" s="23">
        <v>877.02502000000004</v>
      </c>
      <c r="DY17" s="23">
        <v>877.02502000000004</v>
      </c>
      <c r="DZ17" s="23">
        <f t="shared" si="112"/>
        <v>100.00000000000001</v>
      </c>
      <c r="EA17" s="23"/>
      <c r="EB17" s="23"/>
      <c r="EC17" s="23"/>
      <c r="ED17" s="23"/>
      <c r="EE17" s="23"/>
      <c r="EF17" s="23"/>
      <c r="EG17" s="21"/>
      <c r="EH17" s="20"/>
      <c r="EI17" s="23"/>
      <c r="EJ17" s="21"/>
      <c r="EK17" s="20"/>
      <c r="EL17" s="23"/>
      <c r="EM17" s="21"/>
      <c r="EN17" s="20"/>
      <c r="EO17" s="23"/>
      <c r="EP17" s="21">
        <v>428.37200000000001</v>
      </c>
      <c r="EQ17" s="20">
        <v>428.37200000000001</v>
      </c>
      <c r="ER17" s="23">
        <f t="shared" si="106"/>
        <v>100.00000000000001</v>
      </c>
      <c r="ES17" s="21">
        <v>8419</v>
      </c>
      <c r="ET17" s="20">
        <v>8419</v>
      </c>
      <c r="EU17" s="23">
        <f>ET17/ES17%</f>
        <v>100</v>
      </c>
      <c r="EV17" s="21">
        <v>12823.475129999999</v>
      </c>
      <c r="EW17" s="20">
        <v>12823.475130000001</v>
      </c>
      <c r="EX17" s="23">
        <f t="shared" si="81"/>
        <v>100</v>
      </c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16">
        <f t="shared" si="82"/>
        <v>356676.97068000003</v>
      </c>
      <c r="FL17" s="16">
        <f t="shared" si="83"/>
        <v>356574.86106000002</v>
      </c>
      <c r="FM17" s="15">
        <f t="shared" si="84"/>
        <v>99.971371961636507</v>
      </c>
      <c r="FN17" s="24">
        <v>5260</v>
      </c>
      <c r="FO17" s="24">
        <v>5260</v>
      </c>
      <c r="FP17" s="20">
        <f t="shared" si="100"/>
        <v>100</v>
      </c>
      <c r="FQ17" s="24">
        <v>227.5</v>
      </c>
      <c r="FR17" s="20">
        <v>227.5</v>
      </c>
      <c r="FS17" s="20">
        <f t="shared" si="101"/>
        <v>100</v>
      </c>
      <c r="FT17" s="24">
        <v>405.8</v>
      </c>
      <c r="FU17" s="20">
        <v>405.8</v>
      </c>
      <c r="FV17" s="20">
        <f t="shared" si="46"/>
        <v>100</v>
      </c>
      <c r="FW17" s="24"/>
      <c r="FX17" s="20"/>
      <c r="FY17" s="20"/>
      <c r="FZ17" s="24"/>
      <c r="GA17" s="20"/>
      <c r="GB17" s="20"/>
      <c r="GC17" s="24">
        <v>515.77391999999998</v>
      </c>
      <c r="GD17" s="20">
        <v>515.77391999999998</v>
      </c>
      <c r="GE17" s="20">
        <f t="shared" si="47"/>
        <v>100</v>
      </c>
      <c r="GF17" s="24"/>
      <c r="GG17" s="20"/>
      <c r="GH17" s="20"/>
      <c r="GI17" s="24">
        <v>0.2</v>
      </c>
      <c r="GJ17" s="20">
        <v>0.2</v>
      </c>
      <c r="GK17" s="20">
        <f t="shared" si="69"/>
        <v>100</v>
      </c>
      <c r="GL17" s="24">
        <v>400</v>
      </c>
      <c r="GM17" s="20">
        <v>400</v>
      </c>
      <c r="GN17" s="20">
        <f t="shared" si="48"/>
        <v>100</v>
      </c>
      <c r="GO17" s="24">
        <v>94173.4</v>
      </c>
      <c r="GP17" s="20">
        <v>94173.4</v>
      </c>
      <c r="GQ17" s="20">
        <f t="shared" si="50"/>
        <v>100</v>
      </c>
      <c r="GR17" s="24">
        <v>235502.4</v>
      </c>
      <c r="GS17" s="20">
        <v>235502.4</v>
      </c>
      <c r="GT17" s="20">
        <f t="shared" si="51"/>
        <v>100</v>
      </c>
      <c r="GU17" s="24"/>
      <c r="GV17" s="20"/>
      <c r="GW17" s="20"/>
      <c r="GX17" s="24">
        <v>95.5</v>
      </c>
      <c r="GY17" s="20">
        <v>74.7</v>
      </c>
      <c r="GZ17" s="20">
        <f t="shared" si="85"/>
        <v>78.219895287958124</v>
      </c>
      <c r="HA17" s="24">
        <v>2426.9</v>
      </c>
      <c r="HB17" s="20">
        <v>2426.9</v>
      </c>
      <c r="HC17" s="20">
        <f t="shared" si="53"/>
        <v>100</v>
      </c>
      <c r="HD17" s="24">
        <f>354.63+11398.46676</f>
        <v>11753.096759999999</v>
      </c>
      <c r="HE17" s="20">
        <v>11705.70019</v>
      </c>
      <c r="HF17" s="20">
        <f t="shared" si="54"/>
        <v>99.596731219287619</v>
      </c>
      <c r="HG17" s="24">
        <v>3543.9</v>
      </c>
      <c r="HH17" s="20">
        <v>3543.9</v>
      </c>
      <c r="HI17" s="20">
        <f t="shared" si="55"/>
        <v>100</v>
      </c>
      <c r="HJ17" s="25"/>
      <c r="HK17" s="20"/>
      <c r="HL17" s="20"/>
      <c r="HM17" s="25"/>
      <c r="HN17" s="20"/>
      <c r="HO17" s="20"/>
      <c r="HP17" s="24">
        <v>564.5</v>
      </c>
      <c r="HQ17" s="20">
        <v>545.70695000000001</v>
      </c>
      <c r="HR17" s="20">
        <f t="shared" si="60"/>
        <v>96.670850310008859</v>
      </c>
      <c r="HS17" s="24">
        <v>1742.5</v>
      </c>
      <c r="HT17" s="20">
        <v>1742.5</v>
      </c>
      <c r="HU17" s="20">
        <f t="shared" si="102"/>
        <v>100</v>
      </c>
      <c r="HV17" s="24">
        <v>64</v>
      </c>
      <c r="HW17" s="20">
        <v>48.88</v>
      </c>
      <c r="HX17" s="20">
        <f t="shared" si="103"/>
        <v>76.375</v>
      </c>
      <c r="HY17" s="24">
        <v>1.5</v>
      </c>
      <c r="HZ17" s="20">
        <v>1.5</v>
      </c>
      <c r="IA17" s="20">
        <f t="shared" si="62"/>
        <v>100</v>
      </c>
      <c r="IB17" s="24"/>
      <c r="IC17" s="20"/>
      <c r="ID17" s="20"/>
      <c r="IE17" s="24"/>
      <c r="IF17" s="20"/>
      <c r="IG17" s="20"/>
      <c r="IH17" s="26">
        <f t="shared" si="104"/>
        <v>4752</v>
      </c>
      <c r="II17" s="26">
        <f t="shared" si="70"/>
        <v>4752</v>
      </c>
      <c r="IJ17" s="17">
        <f t="shared" si="66"/>
        <v>100</v>
      </c>
      <c r="IK17" s="27">
        <v>4752</v>
      </c>
      <c r="IL17" s="20">
        <v>4752</v>
      </c>
      <c r="IM17" s="20">
        <v>100</v>
      </c>
      <c r="IN17" s="21"/>
      <c r="IO17" s="20"/>
      <c r="IP17" s="20"/>
      <c r="IQ17" s="15">
        <f t="shared" si="87"/>
        <v>548857.58083000011</v>
      </c>
      <c r="IR17" s="15">
        <f t="shared" si="88"/>
        <v>548755.47121000011</v>
      </c>
      <c r="IS17" s="15">
        <f t="shared" si="89"/>
        <v>99.981395971638833</v>
      </c>
    </row>
    <row r="18" spans="1:253" ht="25.5" x14ac:dyDescent="0.2">
      <c r="A18" s="19" t="s">
        <v>94</v>
      </c>
      <c r="B18" s="16">
        <f t="shared" si="71"/>
        <v>102611.9</v>
      </c>
      <c r="C18" s="16">
        <f t="shared" si="72"/>
        <v>102611.9</v>
      </c>
      <c r="D18" s="15">
        <f t="shared" si="73"/>
        <v>100</v>
      </c>
      <c r="E18" s="20"/>
      <c r="F18" s="20"/>
      <c r="G18" s="20"/>
      <c r="H18" s="21">
        <v>54212</v>
      </c>
      <c r="I18" s="20">
        <v>54212</v>
      </c>
      <c r="J18" s="20">
        <f t="shared" si="1"/>
        <v>100</v>
      </c>
      <c r="K18" s="21">
        <v>48399.9</v>
      </c>
      <c r="L18" s="20">
        <v>48399.9</v>
      </c>
      <c r="M18" s="20">
        <f t="shared" si="74"/>
        <v>100</v>
      </c>
      <c r="N18" s="20"/>
      <c r="O18" s="20"/>
      <c r="P18" s="20"/>
      <c r="Q18" s="16">
        <f t="shared" si="75"/>
        <v>144773.76353</v>
      </c>
      <c r="R18" s="16">
        <f t="shared" si="76"/>
        <v>144752.59704999998</v>
      </c>
      <c r="S18" s="15">
        <f t="shared" si="77"/>
        <v>99.985379616110052</v>
      </c>
      <c r="T18" s="20">
        <v>2800</v>
      </c>
      <c r="U18" s="20">
        <v>2800</v>
      </c>
      <c r="V18" s="20">
        <f t="shared" si="78"/>
        <v>100</v>
      </c>
      <c r="W18" s="21"/>
      <c r="X18" s="20"/>
      <c r="Y18" s="20"/>
      <c r="Z18" s="21">
        <v>92056.5</v>
      </c>
      <c r="AA18" s="20">
        <v>92056.5</v>
      </c>
      <c r="AB18" s="20">
        <f t="shared" si="4"/>
        <v>100</v>
      </c>
      <c r="AC18" s="21">
        <v>10000</v>
      </c>
      <c r="AD18" s="20">
        <v>10000</v>
      </c>
      <c r="AE18" s="20">
        <f t="shared" si="6"/>
        <v>100</v>
      </c>
      <c r="AF18" s="21">
        <v>12655.483</v>
      </c>
      <c r="AG18" s="20">
        <v>12634.31652</v>
      </c>
      <c r="AH18" s="20">
        <f t="shared" si="67"/>
        <v>99.83274854069181</v>
      </c>
      <c r="AI18" s="21">
        <v>4210</v>
      </c>
      <c r="AJ18" s="20">
        <v>4210</v>
      </c>
      <c r="AK18" s="20">
        <f t="shared" si="9"/>
        <v>100</v>
      </c>
      <c r="AL18" s="21">
        <v>1266.8435699999998</v>
      </c>
      <c r="AM18" s="20">
        <v>1266.84357</v>
      </c>
      <c r="AN18" s="20">
        <f t="shared" ref="AN18:AN37" si="116">AM18/AL18%</f>
        <v>100.00000000000001</v>
      </c>
      <c r="AO18" s="20">
        <v>127.15</v>
      </c>
      <c r="AP18" s="20">
        <v>127.15</v>
      </c>
      <c r="AQ18" s="20">
        <f t="shared" ref="AQ18" si="117">AP18/AO18%</f>
        <v>100</v>
      </c>
      <c r="AR18" s="20"/>
      <c r="AS18" s="20"/>
      <c r="AT18" s="20"/>
      <c r="AU18" s="20"/>
      <c r="AV18" s="20"/>
      <c r="AW18" s="20"/>
      <c r="AX18" s="20"/>
      <c r="AY18" s="20"/>
      <c r="AZ18" s="20"/>
      <c r="BA18" s="21"/>
      <c r="BB18" s="20"/>
      <c r="BC18" s="20"/>
      <c r="BD18" s="21"/>
      <c r="BE18" s="20"/>
      <c r="BF18" s="20"/>
      <c r="BG18" s="21"/>
      <c r="BH18" s="20"/>
      <c r="BI18" s="20"/>
      <c r="BJ18" s="22"/>
      <c r="BK18" s="20"/>
      <c r="BL18" s="20"/>
      <c r="BM18" s="21">
        <v>940.8</v>
      </c>
      <c r="BN18" s="20">
        <v>940.8</v>
      </c>
      <c r="BO18" s="20">
        <f t="shared" si="14"/>
        <v>100</v>
      </c>
      <c r="BP18" s="21"/>
      <c r="BQ18" s="20"/>
      <c r="BR18" s="20"/>
      <c r="BS18" s="20"/>
      <c r="BT18" s="20"/>
      <c r="BU18" s="20"/>
      <c r="BV18" s="21"/>
      <c r="BW18" s="20"/>
      <c r="BX18" s="20"/>
      <c r="BY18" s="20"/>
      <c r="BZ18" s="20"/>
      <c r="CA18" s="20"/>
      <c r="CB18" s="20"/>
      <c r="CC18" s="20"/>
      <c r="CD18" s="20"/>
      <c r="CE18" s="21">
        <v>91.56</v>
      </c>
      <c r="CF18" s="21">
        <v>91.56</v>
      </c>
      <c r="CG18" s="23">
        <f>CF18/CE18%</f>
        <v>100</v>
      </c>
      <c r="CH18" s="22"/>
      <c r="CI18" s="22"/>
      <c r="CJ18" s="23"/>
      <c r="CK18" s="21">
        <v>4283.3219600000002</v>
      </c>
      <c r="CL18" s="21">
        <v>4283.3219600000002</v>
      </c>
      <c r="CM18" s="23">
        <f>CL18/CK18%</f>
        <v>100</v>
      </c>
      <c r="CN18" s="23"/>
      <c r="CO18" s="23"/>
      <c r="CP18" s="23"/>
      <c r="CQ18" s="21">
        <v>553.81700000000001</v>
      </c>
      <c r="CR18" s="20">
        <v>553.81700000000001</v>
      </c>
      <c r="CS18" s="23">
        <f t="shared" si="98"/>
        <v>100</v>
      </c>
      <c r="CT18" s="21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1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1"/>
      <c r="EH18" s="20"/>
      <c r="EI18" s="23"/>
      <c r="EJ18" s="21">
        <v>570</v>
      </c>
      <c r="EK18" s="20">
        <v>570</v>
      </c>
      <c r="EL18" s="23">
        <f>EK18/EJ18%</f>
        <v>100</v>
      </c>
      <c r="EM18" s="21">
        <v>928.84</v>
      </c>
      <c r="EN18" s="20">
        <v>928.84</v>
      </c>
      <c r="EO18" s="23">
        <f t="shared" si="36"/>
        <v>99.999999999999986</v>
      </c>
      <c r="EP18" s="21"/>
      <c r="EQ18" s="20"/>
      <c r="ER18" s="23"/>
      <c r="ES18" s="21">
        <v>522</v>
      </c>
      <c r="ET18" s="20">
        <v>522</v>
      </c>
      <c r="EU18" s="23">
        <f t="shared" ref="EU18:EU20" si="118">ET18/ES18%</f>
        <v>100</v>
      </c>
      <c r="EV18" s="21">
        <v>13767.448</v>
      </c>
      <c r="EW18" s="20">
        <v>13767.448</v>
      </c>
      <c r="EX18" s="23">
        <f t="shared" si="81"/>
        <v>99.999999999999986</v>
      </c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16">
        <f t="shared" si="82"/>
        <v>644025.1</v>
      </c>
      <c r="FL18" s="16">
        <f t="shared" si="83"/>
        <v>642797.67894999986</v>
      </c>
      <c r="FM18" s="15">
        <f t="shared" si="84"/>
        <v>99.809414097369782</v>
      </c>
      <c r="FN18" s="24">
        <v>8863</v>
      </c>
      <c r="FO18" s="24">
        <v>8863</v>
      </c>
      <c r="FP18" s="20">
        <f t="shared" si="100"/>
        <v>100</v>
      </c>
      <c r="FQ18" s="24">
        <v>175</v>
      </c>
      <c r="FR18" s="20">
        <v>175</v>
      </c>
      <c r="FS18" s="20">
        <f t="shared" si="101"/>
        <v>100</v>
      </c>
      <c r="FT18" s="24">
        <v>425.1</v>
      </c>
      <c r="FU18" s="20">
        <v>425.1</v>
      </c>
      <c r="FV18" s="20">
        <f t="shared" si="46"/>
        <v>100</v>
      </c>
      <c r="FW18" s="24">
        <v>774.7</v>
      </c>
      <c r="FX18" s="20">
        <v>469.2</v>
      </c>
      <c r="FY18" s="20">
        <f>FX18/FW18%</f>
        <v>60.565380147153732</v>
      </c>
      <c r="FZ18" s="24">
        <v>85.6</v>
      </c>
      <c r="GA18" s="20">
        <v>85.6</v>
      </c>
      <c r="GB18" s="20">
        <f>GA18/FZ18%</f>
        <v>100</v>
      </c>
      <c r="GC18" s="24">
        <v>5400</v>
      </c>
      <c r="GD18" s="20">
        <v>5400</v>
      </c>
      <c r="GE18" s="20">
        <f t="shared" si="47"/>
        <v>100</v>
      </c>
      <c r="GF18" s="24"/>
      <c r="GG18" s="20"/>
      <c r="GH18" s="20"/>
      <c r="GI18" s="24">
        <v>3.8</v>
      </c>
      <c r="GJ18" s="20">
        <v>3.8</v>
      </c>
      <c r="GK18" s="20">
        <f t="shared" si="69"/>
        <v>100</v>
      </c>
      <c r="GL18" s="24">
        <v>3050</v>
      </c>
      <c r="GM18" s="20">
        <v>2934.3</v>
      </c>
      <c r="GN18" s="20">
        <f t="shared" si="48"/>
        <v>96.20655737704918</v>
      </c>
      <c r="GO18" s="24">
        <v>271804.79999999999</v>
      </c>
      <c r="GP18" s="20">
        <v>271804.79999999999</v>
      </c>
      <c r="GQ18" s="20">
        <f t="shared" si="50"/>
        <v>100</v>
      </c>
      <c r="GR18" s="24">
        <v>301694.40000000002</v>
      </c>
      <c r="GS18" s="20">
        <v>301694.39999999997</v>
      </c>
      <c r="GT18" s="20">
        <f t="shared" si="51"/>
        <v>99.999999999999972</v>
      </c>
      <c r="GU18" s="24">
        <v>540.70000000000005</v>
      </c>
      <c r="GV18" s="20">
        <v>540.66999999999996</v>
      </c>
      <c r="GW18" s="20">
        <f>GV18/GU18%</f>
        <v>99.994451636767153</v>
      </c>
      <c r="GX18" s="24">
        <v>191.1</v>
      </c>
      <c r="GY18" s="20">
        <v>140.5</v>
      </c>
      <c r="GZ18" s="20">
        <f t="shared" si="85"/>
        <v>73.521716378859239</v>
      </c>
      <c r="HA18" s="24">
        <v>5223.1000000000004</v>
      </c>
      <c r="HB18" s="20">
        <v>5110.6189999999997</v>
      </c>
      <c r="HC18" s="20">
        <f t="shared" si="53"/>
        <v>97.846470486875603</v>
      </c>
      <c r="HD18" s="24">
        <f>262.94+38096.46</f>
        <v>38359.4</v>
      </c>
      <c r="HE18" s="20">
        <v>37997.599999999999</v>
      </c>
      <c r="HF18" s="20">
        <f t="shared" si="54"/>
        <v>99.056815278653986</v>
      </c>
      <c r="HG18" s="24">
        <v>5785.1</v>
      </c>
      <c r="HH18" s="20">
        <v>5622.1</v>
      </c>
      <c r="HI18" s="20">
        <f t="shared" si="55"/>
        <v>97.182416898584293</v>
      </c>
      <c r="HJ18" s="25"/>
      <c r="HK18" s="20"/>
      <c r="HL18" s="20"/>
      <c r="HM18" s="25"/>
      <c r="HN18" s="20"/>
      <c r="HO18" s="20"/>
      <c r="HP18" s="24">
        <v>619.1</v>
      </c>
      <c r="HQ18" s="20">
        <v>612.88995</v>
      </c>
      <c r="HR18" s="20">
        <f t="shared" si="60"/>
        <v>98.996922952673245</v>
      </c>
      <c r="HS18" s="24">
        <v>900.7</v>
      </c>
      <c r="HT18" s="20">
        <v>900.7</v>
      </c>
      <c r="HU18" s="20">
        <f t="shared" si="102"/>
        <v>100.00000000000001</v>
      </c>
      <c r="HV18" s="24">
        <v>112.1</v>
      </c>
      <c r="HW18" s="20">
        <v>0</v>
      </c>
      <c r="HX18" s="20">
        <f t="shared" si="103"/>
        <v>0</v>
      </c>
      <c r="HY18" s="24">
        <v>17.399999999999999</v>
      </c>
      <c r="HZ18" s="20">
        <v>17.399999999999999</v>
      </c>
      <c r="IA18" s="20">
        <f t="shared" si="62"/>
        <v>100</v>
      </c>
      <c r="IB18" s="24"/>
      <c r="IC18" s="20"/>
      <c r="ID18" s="20"/>
      <c r="IE18" s="24"/>
      <c r="IF18" s="20"/>
      <c r="IG18" s="20"/>
      <c r="IH18" s="26">
        <f t="shared" si="104"/>
        <v>1511</v>
      </c>
      <c r="II18" s="26">
        <f t="shared" si="70"/>
        <v>1511</v>
      </c>
      <c r="IJ18" s="17">
        <f t="shared" si="66"/>
        <v>100</v>
      </c>
      <c r="IK18" s="27">
        <v>1511</v>
      </c>
      <c r="IL18" s="20">
        <v>1511</v>
      </c>
      <c r="IM18" s="20">
        <v>100</v>
      </c>
      <c r="IN18" s="21"/>
      <c r="IO18" s="20"/>
      <c r="IP18" s="20"/>
      <c r="IQ18" s="15">
        <f t="shared" si="87"/>
        <v>892921.76353</v>
      </c>
      <c r="IR18" s="15">
        <f t="shared" si="88"/>
        <v>891673.17599999986</v>
      </c>
      <c r="IS18" s="15">
        <f t="shared" si="89"/>
        <v>99.860168316979525</v>
      </c>
    </row>
    <row r="19" spans="1:253" ht="15" customHeight="1" x14ac:dyDescent="0.2">
      <c r="A19" s="19" t="s">
        <v>95</v>
      </c>
      <c r="B19" s="16">
        <f t="shared" si="71"/>
        <v>113951.4</v>
      </c>
      <c r="C19" s="16">
        <f t="shared" si="72"/>
        <v>113951.4</v>
      </c>
      <c r="D19" s="15">
        <f t="shared" si="73"/>
        <v>100</v>
      </c>
      <c r="E19" s="20"/>
      <c r="F19" s="20"/>
      <c r="G19" s="20"/>
      <c r="H19" s="21">
        <v>90395</v>
      </c>
      <c r="I19" s="20">
        <v>90395</v>
      </c>
      <c r="J19" s="20">
        <f t="shared" si="1"/>
        <v>100</v>
      </c>
      <c r="K19" s="21">
        <v>23556.400000000001</v>
      </c>
      <c r="L19" s="20">
        <v>23556.400000000001</v>
      </c>
      <c r="M19" s="20">
        <f t="shared" si="74"/>
        <v>100</v>
      </c>
      <c r="N19" s="20"/>
      <c r="O19" s="20"/>
      <c r="P19" s="20"/>
      <c r="Q19" s="16">
        <f t="shared" si="75"/>
        <v>244987.09258999999</v>
      </c>
      <c r="R19" s="16">
        <f t="shared" si="76"/>
        <v>244985.26998000001</v>
      </c>
      <c r="S19" s="15">
        <f t="shared" si="77"/>
        <v>99.999256038356677</v>
      </c>
      <c r="T19" s="20">
        <v>2148</v>
      </c>
      <c r="U19" s="20">
        <v>2148</v>
      </c>
      <c r="V19" s="20">
        <f t="shared" si="78"/>
        <v>100</v>
      </c>
      <c r="W19" s="21">
        <v>69106.657999999996</v>
      </c>
      <c r="X19" s="20">
        <v>69106.657999999996</v>
      </c>
      <c r="Y19" s="20">
        <f t="shared" si="2"/>
        <v>100</v>
      </c>
      <c r="Z19" s="21">
        <v>58196.800000000003</v>
      </c>
      <c r="AA19" s="20">
        <v>58196.800000000003</v>
      </c>
      <c r="AB19" s="20">
        <f t="shared" si="4"/>
        <v>99.999999999999986</v>
      </c>
      <c r="AC19" s="21">
        <v>5000</v>
      </c>
      <c r="AD19" s="20">
        <v>5000</v>
      </c>
      <c r="AE19" s="20">
        <f t="shared" si="6"/>
        <v>100</v>
      </c>
      <c r="AF19" s="21">
        <v>7307.4</v>
      </c>
      <c r="AG19" s="20">
        <v>7307.4</v>
      </c>
      <c r="AH19" s="20">
        <f t="shared" si="67"/>
        <v>100</v>
      </c>
      <c r="AI19" s="21">
        <v>38613.1</v>
      </c>
      <c r="AJ19" s="20">
        <v>38613.1</v>
      </c>
      <c r="AK19" s="20">
        <f t="shared" si="9"/>
        <v>100</v>
      </c>
      <c r="AL19" s="21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1">
        <v>14055.8</v>
      </c>
      <c r="AY19" s="20">
        <v>14055.8</v>
      </c>
      <c r="AZ19" s="20">
        <f>AY19/AX19%</f>
        <v>100</v>
      </c>
      <c r="BA19" s="21"/>
      <c r="BB19" s="20"/>
      <c r="BC19" s="20"/>
      <c r="BD19" s="21"/>
      <c r="BE19" s="20"/>
      <c r="BF19" s="20"/>
      <c r="BG19" s="21"/>
      <c r="BH19" s="20"/>
      <c r="BI19" s="20"/>
      <c r="BJ19" s="22"/>
      <c r="BK19" s="20"/>
      <c r="BL19" s="20"/>
      <c r="BM19" s="21">
        <v>3992.6120000000001</v>
      </c>
      <c r="BN19" s="20">
        <v>3990.8</v>
      </c>
      <c r="BO19" s="20">
        <f t="shared" si="14"/>
        <v>99.954616176077224</v>
      </c>
      <c r="BP19" s="21"/>
      <c r="BQ19" s="20"/>
      <c r="BR19" s="20"/>
      <c r="BS19" s="20"/>
      <c r="BT19" s="20"/>
      <c r="BU19" s="20"/>
      <c r="BV19" s="21">
        <v>1845.6369999999999</v>
      </c>
      <c r="BW19" s="20">
        <v>1845.6369999999999</v>
      </c>
      <c r="BX19" s="20">
        <f t="shared" si="68"/>
        <v>100</v>
      </c>
      <c r="BY19" s="20"/>
      <c r="BZ19" s="20"/>
      <c r="CA19" s="20"/>
      <c r="CB19" s="20"/>
      <c r="CC19" s="20"/>
      <c r="CD19" s="20"/>
      <c r="CE19" s="21">
        <v>14.32</v>
      </c>
      <c r="CF19" s="21">
        <v>14.32</v>
      </c>
      <c r="CG19" s="23">
        <f>CF19/CE19%</f>
        <v>100</v>
      </c>
      <c r="CH19" s="22"/>
      <c r="CI19" s="22"/>
      <c r="CJ19" s="23"/>
      <c r="CK19" s="21">
        <v>2188.6089999999999</v>
      </c>
      <c r="CL19" s="21">
        <v>2188.6089999999999</v>
      </c>
      <c r="CM19" s="23">
        <f>CL19/CK19%</f>
        <v>100</v>
      </c>
      <c r="CN19" s="23"/>
      <c r="CO19" s="23"/>
      <c r="CP19" s="23"/>
      <c r="CQ19" s="21">
        <v>1676.327</v>
      </c>
      <c r="CR19" s="20">
        <v>1676.327</v>
      </c>
      <c r="CS19" s="23">
        <f t="shared" si="98"/>
        <v>100.00000000000001</v>
      </c>
      <c r="CT19" s="21">
        <v>941.85239999999999</v>
      </c>
      <c r="CU19" s="20">
        <v>941.85239999999999</v>
      </c>
      <c r="CV19" s="23">
        <f t="shared" ref="CV19" si="119">CU19/CT19%</f>
        <v>100</v>
      </c>
      <c r="CW19" s="23"/>
      <c r="CX19" s="23"/>
      <c r="CY19" s="23"/>
      <c r="CZ19" s="23"/>
      <c r="DA19" s="23"/>
      <c r="DB19" s="23"/>
      <c r="DC19" s="23"/>
      <c r="DD19" s="20"/>
      <c r="DE19" s="23"/>
      <c r="DF19" s="23">
        <v>20432.3</v>
      </c>
      <c r="DG19" s="20">
        <v>20432.29564</v>
      </c>
      <c r="DH19" s="23">
        <f t="shared" ref="DH19" si="120">DG19/DF19%</f>
        <v>99.999978661237364</v>
      </c>
      <c r="DI19" s="23"/>
      <c r="DJ19" s="20"/>
      <c r="DK19" s="23"/>
      <c r="DL19" s="23"/>
      <c r="DM19" s="20"/>
      <c r="DN19" s="23"/>
      <c r="DO19" s="23"/>
      <c r="DP19" s="23"/>
      <c r="DQ19" s="23"/>
      <c r="DR19" s="21"/>
      <c r="DS19" s="23"/>
      <c r="DT19" s="23"/>
      <c r="DU19" s="21">
        <v>1959.9349999999999</v>
      </c>
      <c r="DV19" s="20">
        <v>1959.9349999999999</v>
      </c>
      <c r="DW19" s="23">
        <f t="shared" ref="DW19" si="121">DV19/DU19%</f>
        <v>99.999999999999986</v>
      </c>
      <c r="DX19" s="23">
        <v>4491.34339</v>
      </c>
      <c r="DY19" s="23">
        <v>4491.34339</v>
      </c>
      <c r="DZ19" s="23">
        <f t="shared" ref="DZ19:DZ20" si="122">DY19/DX19%</f>
        <v>100</v>
      </c>
      <c r="EA19" s="21">
        <v>604.7328</v>
      </c>
      <c r="EB19" s="21">
        <v>604.7328</v>
      </c>
      <c r="EC19" s="23">
        <f>EB19/EA19%</f>
        <v>100</v>
      </c>
      <c r="ED19" s="21"/>
      <c r="EE19" s="20"/>
      <c r="EF19" s="23"/>
      <c r="EG19" s="21"/>
      <c r="EH19" s="20"/>
      <c r="EI19" s="23"/>
      <c r="EJ19" s="21"/>
      <c r="EK19" s="20"/>
      <c r="EL19" s="23"/>
      <c r="EM19" s="21"/>
      <c r="EN19" s="23"/>
      <c r="EO19" s="23"/>
      <c r="EP19" s="21">
        <v>1932.671</v>
      </c>
      <c r="EQ19" s="20">
        <v>1932.671</v>
      </c>
      <c r="ER19" s="23">
        <f t="shared" si="106"/>
        <v>99.999999999999986</v>
      </c>
      <c r="ES19" s="21">
        <v>4730</v>
      </c>
      <c r="ET19" s="20">
        <v>4729.9937499999996</v>
      </c>
      <c r="EU19" s="23">
        <f t="shared" si="118"/>
        <v>99.999867864693442</v>
      </c>
      <c r="EV19" s="21">
        <v>5748.9949999999999</v>
      </c>
      <c r="EW19" s="20">
        <v>5748.9949999999999</v>
      </c>
      <c r="EX19" s="23">
        <f t="shared" si="81"/>
        <v>100</v>
      </c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16">
        <f t="shared" si="82"/>
        <v>285680.2</v>
      </c>
      <c r="FL19" s="16">
        <f t="shared" si="83"/>
        <v>285395.85414000001</v>
      </c>
      <c r="FM19" s="15">
        <f t="shared" si="84"/>
        <v>99.900467074722016</v>
      </c>
      <c r="FN19" s="24">
        <v>2682</v>
      </c>
      <c r="FO19" s="24">
        <v>2682</v>
      </c>
      <c r="FP19" s="20">
        <f t="shared" si="100"/>
        <v>100</v>
      </c>
      <c r="FQ19" s="24">
        <v>262.5</v>
      </c>
      <c r="FR19" s="20">
        <v>262.5</v>
      </c>
      <c r="FS19" s="20">
        <f t="shared" si="101"/>
        <v>100</v>
      </c>
      <c r="FT19" s="24">
        <v>384.3</v>
      </c>
      <c r="FU19" s="20">
        <v>384.3</v>
      </c>
      <c r="FV19" s="20">
        <f t="shared" si="46"/>
        <v>100</v>
      </c>
      <c r="FW19" s="24"/>
      <c r="FX19" s="20"/>
      <c r="FY19" s="20"/>
      <c r="FZ19" s="24"/>
      <c r="GA19" s="20"/>
      <c r="GB19" s="20"/>
      <c r="GC19" s="24"/>
      <c r="GD19" s="20"/>
      <c r="GE19" s="20"/>
      <c r="GF19" s="24"/>
      <c r="GG19" s="20"/>
      <c r="GH19" s="20"/>
      <c r="GI19" s="24"/>
      <c r="GJ19" s="20"/>
      <c r="GK19" s="20"/>
      <c r="GL19" s="24">
        <v>1189.5999999999999</v>
      </c>
      <c r="GM19" s="20">
        <v>1189.5999999999999</v>
      </c>
      <c r="GN19" s="20">
        <f t="shared" si="48"/>
        <v>100</v>
      </c>
      <c r="GO19" s="24">
        <v>54769.4</v>
      </c>
      <c r="GP19" s="20">
        <v>54769.4</v>
      </c>
      <c r="GQ19" s="20">
        <f t="shared" si="50"/>
        <v>100.00000000000001</v>
      </c>
      <c r="GR19" s="24">
        <v>205643.3</v>
      </c>
      <c r="GS19" s="20">
        <v>205643.30000000002</v>
      </c>
      <c r="GT19" s="20">
        <f t="shared" si="51"/>
        <v>100.00000000000001</v>
      </c>
      <c r="GU19" s="24"/>
      <c r="GV19" s="20"/>
      <c r="GW19" s="20"/>
      <c r="GX19" s="24">
        <v>159.19999999999999</v>
      </c>
      <c r="GY19" s="20">
        <v>116.9</v>
      </c>
      <c r="GZ19" s="20">
        <f t="shared" si="85"/>
        <v>73.429648241206039</v>
      </c>
      <c r="HA19" s="24">
        <v>4395.8999999999996</v>
      </c>
      <c r="HB19" s="20">
        <v>4395.8999999999996</v>
      </c>
      <c r="HC19" s="20">
        <f t="shared" si="53"/>
        <v>100</v>
      </c>
      <c r="HD19" s="24">
        <f>154.4+12022.5</f>
        <v>12176.9</v>
      </c>
      <c r="HE19" s="20">
        <v>12012.66419</v>
      </c>
      <c r="HF19" s="20">
        <f t="shared" si="54"/>
        <v>98.651251057329858</v>
      </c>
      <c r="HG19" s="24">
        <v>1635.6</v>
      </c>
      <c r="HH19" s="20">
        <v>1635.6</v>
      </c>
      <c r="HI19" s="20">
        <f t="shared" si="55"/>
        <v>100</v>
      </c>
      <c r="HJ19" s="25"/>
      <c r="HK19" s="20"/>
      <c r="HL19" s="20"/>
      <c r="HM19" s="25"/>
      <c r="HN19" s="20"/>
      <c r="HO19" s="20"/>
      <c r="HP19" s="24">
        <v>589</v>
      </c>
      <c r="HQ19" s="20">
        <v>544.88995</v>
      </c>
      <c r="HR19" s="20">
        <f t="shared" si="60"/>
        <v>92.511027164685913</v>
      </c>
      <c r="HS19" s="24">
        <v>1649.8</v>
      </c>
      <c r="HT19" s="20">
        <v>1649.8</v>
      </c>
      <c r="HU19" s="20">
        <f t="shared" si="102"/>
        <v>99.999999999999986</v>
      </c>
      <c r="HV19" s="24">
        <v>33.700000000000003</v>
      </c>
      <c r="HW19" s="20">
        <v>0</v>
      </c>
      <c r="HX19" s="20">
        <f t="shared" si="103"/>
        <v>0</v>
      </c>
      <c r="HY19" s="24">
        <v>4</v>
      </c>
      <c r="HZ19" s="20">
        <v>4</v>
      </c>
      <c r="IA19" s="20">
        <f t="shared" si="62"/>
        <v>100</v>
      </c>
      <c r="IB19" s="24"/>
      <c r="IC19" s="20"/>
      <c r="ID19" s="20"/>
      <c r="IE19" s="24">
        <v>105</v>
      </c>
      <c r="IF19" s="20">
        <v>105</v>
      </c>
      <c r="IG19" s="20">
        <f>IF19/IE19%</f>
        <v>100</v>
      </c>
      <c r="IH19" s="26">
        <f t="shared" si="104"/>
        <v>1508</v>
      </c>
      <c r="II19" s="26">
        <f t="shared" si="70"/>
        <v>1508</v>
      </c>
      <c r="IJ19" s="17">
        <f t="shared" si="66"/>
        <v>100</v>
      </c>
      <c r="IK19" s="21">
        <v>1500</v>
      </c>
      <c r="IL19" s="20">
        <v>1500</v>
      </c>
      <c r="IM19" s="20">
        <v>100</v>
      </c>
      <c r="IN19" s="21">
        <v>8</v>
      </c>
      <c r="IO19" s="20">
        <v>8</v>
      </c>
      <c r="IP19" s="20">
        <f>IO19/IN19%</f>
        <v>100</v>
      </c>
      <c r="IQ19" s="15">
        <f t="shared" si="87"/>
        <v>646126.69258999999</v>
      </c>
      <c r="IR19" s="15">
        <f t="shared" si="88"/>
        <v>645840.52411999996</v>
      </c>
      <c r="IS19" s="15">
        <f t="shared" si="89"/>
        <v>99.955710161291606</v>
      </c>
    </row>
    <row r="20" spans="1:253" ht="15.75" customHeight="1" x14ac:dyDescent="0.2">
      <c r="A20" s="19" t="s">
        <v>96</v>
      </c>
      <c r="B20" s="16">
        <f t="shared" si="71"/>
        <v>69181.2</v>
      </c>
      <c r="C20" s="16">
        <f t="shared" si="72"/>
        <v>69181.2</v>
      </c>
      <c r="D20" s="15">
        <f t="shared" si="73"/>
        <v>100</v>
      </c>
      <c r="E20" s="20"/>
      <c r="F20" s="20"/>
      <c r="G20" s="20"/>
      <c r="H20" s="21">
        <v>49308</v>
      </c>
      <c r="I20" s="20">
        <v>49308</v>
      </c>
      <c r="J20" s="20">
        <f t="shared" si="1"/>
        <v>100</v>
      </c>
      <c r="K20" s="21">
        <v>19873.2</v>
      </c>
      <c r="L20" s="20">
        <v>19873.2</v>
      </c>
      <c r="M20" s="20">
        <f t="shared" si="74"/>
        <v>100</v>
      </c>
      <c r="N20" s="20"/>
      <c r="O20" s="20"/>
      <c r="P20" s="20"/>
      <c r="Q20" s="16">
        <f t="shared" si="75"/>
        <v>132135.3609</v>
      </c>
      <c r="R20" s="16">
        <f t="shared" si="76"/>
        <v>130658.97353</v>
      </c>
      <c r="S20" s="15">
        <f t="shared" si="77"/>
        <v>98.882670497931784</v>
      </c>
      <c r="T20" s="20">
        <v>1100</v>
      </c>
      <c r="U20" s="20">
        <v>981.01800000000003</v>
      </c>
      <c r="V20" s="20">
        <f t="shared" si="78"/>
        <v>89.183454545454552</v>
      </c>
      <c r="W20" s="21">
        <v>25373.9</v>
      </c>
      <c r="X20" s="20">
        <v>25373.9</v>
      </c>
      <c r="Y20" s="20">
        <f t="shared" si="2"/>
        <v>100</v>
      </c>
      <c r="Z20" s="21">
        <v>51854.5</v>
      </c>
      <c r="AA20" s="20">
        <v>51854.5</v>
      </c>
      <c r="AB20" s="20">
        <f t="shared" si="4"/>
        <v>100.00000000000001</v>
      </c>
      <c r="AC20" s="21">
        <v>6425.7</v>
      </c>
      <c r="AD20" s="20">
        <v>6425.7</v>
      </c>
      <c r="AE20" s="20">
        <f t="shared" si="6"/>
        <v>99.999999999999986</v>
      </c>
      <c r="AF20" s="21">
        <v>5391.7</v>
      </c>
      <c r="AG20" s="20">
        <v>5391.7</v>
      </c>
      <c r="AH20" s="20">
        <f t="shared" si="67"/>
        <v>100</v>
      </c>
      <c r="AI20" s="21">
        <v>28175.5</v>
      </c>
      <c r="AJ20" s="20">
        <v>28175.5</v>
      </c>
      <c r="AK20" s="20">
        <f t="shared" si="9"/>
        <v>100</v>
      </c>
      <c r="AL20" s="21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1"/>
      <c r="AY20" s="20"/>
      <c r="AZ20" s="20"/>
      <c r="BA20" s="21"/>
      <c r="BB20" s="20"/>
      <c r="BC20" s="20"/>
      <c r="BD20" s="21"/>
      <c r="BE20" s="20"/>
      <c r="BF20" s="20"/>
      <c r="BG20" s="21">
        <v>3600</v>
      </c>
      <c r="BH20" s="20">
        <v>2989.7364199999997</v>
      </c>
      <c r="BI20" s="20">
        <f t="shared" ref="BI20:BI21" si="123">BH20/BG20%</f>
        <v>83.048233888888888</v>
      </c>
      <c r="BJ20" s="22"/>
      <c r="BK20" s="20"/>
      <c r="BL20" s="20"/>
      <c r="BM20" s="21">
        <v>1503.6</v>
      </c>
      <c r="BN20" s="20">
        <v>1503.6</v>
      </c>
      <c r="BO20" s="20">
        <f t="shared" si="14"/>
        <v>100</v>
      </c>
      <c r="BP20" s="21"/>
      <c r="BQ20" s="20"/>
      <c r="BR20" s="20"/>
      <c r="BS20" s="20"/>
      <c r="BT20" s="20"/>
      <c r="BU20" s="20"/>
      <c r="BV20" s="21"/>
      <c r="BW20" s="20"/>
      <c r="BX20" s="20"/>
      <c r="BY20" s="20"/>
      <c r="BZ20" s="20"/>
      <c r="CA20" s="20"/>
      <c r="CB20" s="20"/>
      <c r="CC20" s="20"/>
      <c r="CD20" s="20"/>
      <c r="CE20" s="21">
        <v>109.901</v>
      </c>
      <c r="CF20" s="21">
        <v>109.901</v>
      </c>
      <c r="CG20" s="23">
        <f>CF20/CE20%</f>
        <v>99.999999999999986</v>
      </c>
      <c r="CH20" s="22"/>
      <c r="CI20" s="22"/>
      <c r="CJ20" s="23"/>
      <c r="CK20" s="21">
        <v>106.38200000000001</v>
      </c>
      <c r="CL20" s="21">
        <v>106.38200000000001</v>
      </c>
      <c r="CM20" s="23">
        <f>CL20/CK20%</f>
        <v>100</v>
      </c>
      <c r="CN20" s="23"/>
      <c r="CO20" s="23"/>
      <c r="CP20" s="23"/>
      <c r="CQ20" s="21">
        <v>712.05100000000004</v>
      </c>
      <c r="CR20" s="20">
        <v>712.05100000000004</v>
      </c>
      <c r="CS20" s="23">
        <f t="shared" si="98"/>
        <v>100</v>
      </c>
      <c r="CT20" s="21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1"/>
      <c r="DS20" s="23"/>
      <c r="DT20" s="23"/>
      <c r="DU20" s="23"/>
      <c r="DV20" s="23"/>
      <c r="DW20" s="23"/>
      <c r="DX20" s="23">
        <v>2305.3229000000001</v>
      </c>
      <c r="DY20" s="23">
        <v>2305.3229000000001</v>
      </c>
      <c r="DZ20" s="23">
        <f t="shared" si="122"/>
        <v>100</v>
      </c>
      <c r="EA20" s="23"/>
      <c r="EB20" s="23"/>
      <c r="EC20" s="23"/>
      <c r="ED20" s="23"/>
      <c r="EE20" s="23"/>
      <c r="EF20" s="23"/>
      <c r="EG20" s="21"/>
      <c r="EH20" s="20"/>
      <c r="EI20" s="23"/>
      <c r="EJ20" s="21"/>
      <c r="EK20" s="20"/>
      <c r="EL20" s="23"/>
      <c r="EM20" s="21">
        <v>922.13</v>
      </c>
      <c r="EN20" s="20">
        <v>719.26088000000004</v>
      </c>
      <c r="EO20" s="23">
        <f t="shared" si="36"/>
        <v>77.999943608818725</v>
      </c>
      <c r="EP20" s="21"/>
      <c r="EQ20" s="20"/>
      <c r="ER20" s="23"/>
      <c r="ES20" s="21">
        <v>1120</v>
      </c>
      <c r="ET20" s="20">
        <v>1120</v>
      </c>
      <c r="EU20" s="23">
        <f t="shared" si="118"/>
        <v>100</v>
      </c>
      <c r="EV20" s="21">
        <v>3434.674</v>
      </c>
      <c r="EW20" s="20">
        <v>2890.4013300000001</v>
      </c>
      <c r="EX20" s="23">
        <f t="shared" si="81"/>
        <v>84.153585755154651</v>
      </c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16">
        <f t="shared" si="82"/>
        <v>176793.79999999996</v>
      </c>
      <c r="FL20" s="16">
        <f t="shared" si="83"/>
        <v>176527.04285</v>
      </c>
      <c r="FM20" s="15">
        <f t="shared" si="84"/>
        <v>99.849113967797535</v>
      </c>
      <c r="FN20" s="24">
        <v>1858</v>
      </c>
      <c r="FO20" s="24">
        <v>1858</v>
      </c>
      <c r="FP20" s="20">
        <f t="shared" si="100"/>
        <v>100.00000000000001</v>
      </c>
      <c r="FQ20" s="24">
        <v>245</v>
      </c>
      <c r="FR20" s="20">
        <v>245</v>
      </c>
      <c r="FS20" s="20">
        <f t="shared" si="101"/>
        <v>99.999999999999986</v>
      </c>
      <c r="FT20" s="24">
        <v>181.6</v>
      </c>
      <c r="FU20" s="20">
        <v>176.18577999999999</v>
      </c>
      <c r="FV20" s="20">
        <f t="shared" si="46"/>
        <v>97.018601321585905</v>
      </c>
      <c r="FW20" s="24"/>
      <c r="FX20" s="20"/>
      <c r="FY20" s="20"/>
      <c r="FZ20" s="24"/>
      <c r="GA20" s="20"/>
      <c r="GB20" s="20"/>
      <c r="GC20" s="24"/>
      <c r="GD20" s="20"/>
      <c r="GE20" s="20"/>
      <c r="GF20" s="24"/>
      <c r="GG20" s="20"/>
      <c r="GH20" s="20"/>
      <c r="GI20" s="24"/>
      <c r="GJ20" s="20"/>
      <c r="GK20" s="20"/>
      <c r="GL20" s="24">
        <v>552.6</v>
      </c>
      <c r="GM20" s="20">
        <v>546.29999999999995</v>
      </c>
      <c r="GN20" s="20">
        <f t="shared" si="48"/>
        <v>98.859934853420185</v>
      </c>
      <c r="GO20" s="24">
        <v>38902</v>
      </c>
      <c r="GP20" s="20">
        <v>38879</v>
      </c>
      <c r="GQ20" s="20">
        <f t="shared" si="50"/>
        <v>99.940877075728764</v>
      </c>
      <c r="GR20" s="24">
        <v>117624</v>
      </c>
      <c r="GS20" s="20">
        <v>117624</v>
      </c>
      <c r="GT20" s="20">
        <f t="shared" si="51"/>
        <v>100</v>
      </c>
      <c r="GU20" s="24"/>
      <c r="GV20" s="20"/>
      <c r="GW20" s="20"/>
      <c r="GX20" s="24">
        <v>95.5</v>
      </c>
      <c r="GY20" s="20">
        <v>80.099999999999994</v>
      </c>
      <c r="GZ20" s="20">
        <f t="shared" si="85"/>
        <v>83.874345549738223</v>
      </c>
      <c r="HA20" s="24">
        <v>4021.6</v>
      </c>
      <c r="HB20" s="20">
        <v>4021.6</v>
      </c>
      <c r="HC20" s="20">
        <f t="shared" si="53"/>
        <v>100</v>
      </c>
      <c r="HD20" s="24">
        <f>7+9234.6</f>
        <v>9241.6</v>
      </c>
      <c r="HE20" s="20">
        <v>9140.6161199999988</v>
      </c>
      <c r="HF20" s="20">
        <f t="shared" si="54"/>
        <v>98.907290079639878</v>
      </c>
      <c r="HG20" s="24">
        <v>1090.4000000000001</v>
      </c>
      <c r="HH20" s="20">
        <v>1085.0350000000001</v>
      </c>
      <c r="HI20" s="20">
        <f t="shared" si="55"/>
        <v>99.50797872340425</v>
      </c>
      <c r="HJ20" s="25">
        <v>1224</v>
      </c>
      <c r="HK20" s="20">
        <v>1224</v>
      </c>
      <c r="HL20" s="20">
        <f t="shared" si="56"/>
        <v>100</v>
      </c>
      <c r="HM20" s="25">
        <v>2</v>
      </c>
      <c r="HN20" s="20">
        <v>1</v>
      </c>
      <c r="HO20" s="20">
        <f t="shared" ref="HO20:HO22" si="124">HN20/HM20%</f>
        <v>50</v>
      </c>
      <c r="HP20" s="24">
        <v>521.9</v>
      </c>
      <c r="HQ20" s="20">
        <v>439.40595000000002</v>
      </c>
      <c r="HR20" s="20">
        <f t="shared" si="60"/>
        <v>84.193514083157709</v>
      </c>
      <c r="HS20" s="24">
        <v>1206</v>
      </c>
      <c r="HT20" s="20">
        <v>1206</v>
      </c>
      <c r="HU20" s="20">
        <f t="shared" si="102"/>
        <v>100</v>
      </c>
      <c r="HV20" s="24">
        <v>26.8</v>
      </c>
      <c r="HW20" s="20">
        <v>0</v>
      </c>
      <c r="HX20" s="20">
        <f t="shared" si="103"/>
        <v>0</v>
      </c>
      <c r="HY20" s="24">
        <v>0.8</v>
      </c>
      <c r="HZ20" s="20">
        <v>0.8</v>
      </c>
      <c r="IA20" s="20">
        <f t="shared" si="62"/>
        <v>100</v>
      </c>
      <c r="IB20" s="24"/>
      <c r="IC20" s="20"/>
      <c r="ID20" s="20"/>
      <c r="IE20" s="24"/>
      <c r="IF20" s="20"/>
      <c r="IG20" s="20"/>
      <c r="IH20" s="26">
        <f t="shared" si="104"/>
        <v>0</v>
      </c>
      <c r="II20" s="26">
        <f t="shared" si="70"/>
        <v>0</v>
      </c>
      <c r="IJ20" s="17" t="s">
        <v>188</v>
      </c>
      <c r="IK20" s="21"/>
      <c r="IL20" s="20"/>
      <c r="IM20" s="20"/>
      <c r="IN20" s="21"/>
      <c r="IO20" s="20"/>
      <c r="IP20" s="20"/>
      <c r="IQ20" s="15">
        <f t="shared" si="87"/>
        <v>378110.36089999997</v>
      </c>
      <c r="IR20" s="15">
        <f t="shared" si="88"/>
        <v>376367.21638</v>
      </c>
      <c r="IS20" s="15">
        <f t="shared" si="89"/>
        <v>99.538985253974303</v>
      </c>
    </row>
    <row r="21" spans="1:253" x14ac:dyDescent="0.2">
      <c r="A21" s="19" t="s">
        <v>97</v>
      </c>
      <c r="B21" s="16">
        <f t="shared" si="71"/>
        <v>141611.6</v>
      </c>
      <c r="C21" s="16">
        <f t="shared" si="72"/>
        <v>141611.6</v>
      </c>
      <c r="D21" s="15">
        <f t="shared" si="73"/>
        <v>100</v>
      </c>
      <c r="E21" s="20"/>
      <c r="F21" s="20"/>
      <c r="G21" s="20"/>
      <c r="H21" s="21">
        <v>128043</v>
      </c>
      <c r="I21" s="20">
        <v>128043</v>
      </c>
      <c r="J21" s="20">
        <f t="shared" si="1"/>
        <v>100</v>
      </c>
      <c r="K21" s="21">
        <v>13568.6</v>
      </c>
      <c r="L21" s="20">
        <v>13568.6</v>
      </c>
      <c r="M21" s="20">
        <f t="shared" si="74"/>
        <v>100</v>
      </c>
      <c r="N21" s="20"/>
      <c r="O21" s="20"/>
      <c r="P21" s="20"/>
      <c r="Q21" s="16">
        <f t="shared" si="75"/>
        <v>301954.51030999998</v>
      </c>
      <c r="R21" s="16">
        <f t="shared" si="76"/>
        <v>301423.40893999999</v>
      </c>
      <c r="S21" s="15">
        <f t="shared" si="77"/>
        <v>99.824112125546748</v>
      </c>
      <c r="T21" s="20">
        <v>2281.6</v>
      </c>
      <c r="U21" s="20">
        <v>2220.7432000000003</v>
      </c>
      <c r="V21" s="20">
        <f t="shared" si="78"/>
        <v>97.332713884993012</v>
      </c>
      <c r="W21" s="21">
        <v>104447.2</v>
      </c>
      <c r="X21" s="20">
        <v>104447.2</v>
      </c>
      <c r="Y21" s="20">
        <f t="shared" si="2"/>
        <v>100</v>
      </c>
      <c r="Z21" s="21">
        <v>92404.3</v>
      </c>
      <c r="AA21" s="20">
        <v>92404.3</v>
      </c>
      <c r="AB21" s="20">
        <f t="shared" si="4"/>
        <v>100</v>
      </c>
      <c r="AC21" s="21">
        <v>11513.421</v>
      </c>
      <c r="AD21" s="20">
        <v>11513.421</v>
      </c>
      <c r="AE21" s="20">
        <f t="shared" si="6"/>
        <v>100</v>
      </c>
      <c r="AF21" s="21">
        <v>8087.3</v>
      </c>
      <c r="AG21" s="20">
        <v>8087.3</v>
      </c>
      <c r="AH21" s="20">
        <f t="shared" si="67"/>
        <v>100</v>
      </c>
      <c r="AI21" s="21">
        <v>30145.5</v>
      </c>
      <c r="AJ21" s="20">
        <v>30145.5</v>
      </c>
      <c r="AK21" s="20">
        <f t="shared" si="9"/>
        <v>100</v>
      </c>
      <c r="AL21" s="21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1"/>
      <c r="AY21" s="20"/>
      <c r="AZ21" s="20"/>
      <c r="BA21" s="21">
        <v>5220.1000000000004</v>
      </c>
      <c r="BB21" s="20">
        <v>5220.1000000000004</v>
      </c>
      <c r="BC21" s="20">
        <f>BB21/BA21%</f>
        <v>100</v>
      </c>
      <c r="BD21" s="21">
        <v>503</v>
      </c>
      <c r="BE21" s="20">
        <v>503</v>
      </c>
      <c r="BF21" s="20">
        <f>BE21/BD21%</f>
        <v>100</v>
      </c>
      <c r="BG21" s="21">
        <v>1149.96597</v>
      </c>
      <c r="BH21" s="20">
        <v>679.71640000000002</v>
      </c>
      <c r="BI21" s="20">
        <f t="shared" si="123"/>
        <v>59.107522981745277</v>
      </c>
      <c r="BJ21" s="22"/>
      <c r="BK21" s="20"/>
      <c r="BL21" s="20"/>
      <c r="BM21" s="21">
        <v>5984.64</v>
      </c>
      <c r="BN21" s="20">
        <v>5984.64</v>
      </c>
      <c r="BO21" s="20">
        <f t="shared" si="14"/>
        <v>100</v>
      </c>
      <c r="BP21" s="21">
        <v>2622.8</v>
      </c>
      <c r="BQ21" s="20">
        <v>2622.8</v>
      </c>
      <c r="BR21" s="20">
        <f>BQ21/BP21%</f>
        <v>100</v>
      </c>
      <c r="BS21" s="20"/>
      <c r="BT21" s="20"/>
      <c r="BU21" s="20"/>
      <c r="BV21" s="21">
        <v>1845.6369999999999</v>
      </c>
      <c r="BW21" s="20">
        <v>1845.6369999999999</v>
      </c>
      <c r="BX21" s="20">
        <f t="shared" si="68"/>
        <v>100</v>
      </c>
      <c r="BY21" s="20"/>
      <c r="BZ21" s="20"/>
      <c r="CA21" s="20"/>
      <c r="CB21" s="20"/>
      <c r="CC21" s="20"/>
      <c r="CD21" s="20"/>
      <c r="CE21" s="21">
        <v>77.2</v>
      </c>
      <c r="CF21" s="21">
        <v>77.2</v>
      </c>
      <c r="CG21" s="23">
        <f>CF21/CE21%</f>
        <v>100</v>
      </c>
      <c r="CH21" s="22"/>
      <c r="CI21" s="22"/>
      <c r="CJ21" s="23"/>
      <c r="CK21" s="21"/>
      <c r="CL21" s="21"/>
      <c r="CM21" s="23"/>
      <c r="CN21" s="23"/>
      <c r="CO21" s="23"/>
      <c r="CP21" s="23"/>
      <c r="CQ21" s="21">
        <v>1939.961</v>
      </c>
      <c r="CR21" s="20">
        <v>1939.961</v>
      </c>
      <c r="CS21" s="23">
        <f t="shared" si="98"/>
        <v>100</v>
      </c>
      <c r="CT21" s="21">
        <v>654.33519999999999</v>
      </c>
      <c r="CU21" s="20">
        <v>654.33519999999999</v>
      </c>
      <c r="CV21" s="23">
        <f t="shared" ref="CV21" si="125">CU21/CT21%</f>
        <v>100</v>
      </c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1"/>
      <c r="DS21" s="23"/>
      <c r="DT21" s="23"/>
      <c r="DU21" s="23"/>
      <c r="DV21" s="23"/>
      <c r="DW21" s="23"/>
      <c r="DX21" s="23">
        <v>15711.637340000001</v>
      </c>
      <c r="DY21" s="23">
        <v>15711.637340000001</v>
      </c>
      <c r="DZ21" s="23">
        <f>DY21/DX21%</f>
        <v>100</v>
      </c>
      <c r="EA21" s="23">
        <v>345.66480000000001</v>
      </c>
      <c r="EB21" s="23">
        <v>345.66480000000001</v>
      </c>
      <c r="EC21" s="23">
        <f>EB21/EA21%</f>
        <v>100</v>
      </c>
      <c r="ED21" s="23">
        <v>1350.1949999999999</v>
      </c>
      <c r="EE21" s="23">
        <v>1350.2</v>
      </c>
      <c r="EF21" s="23">
        <f t="shared" ref="EF21:EF31" si="126">EE21/ED21%</f>
        <v>100.00037031688016</v>
      </c>
      <c r="EG21" s="21"/>
      <c r="EH21" s="20"/>
      <c r="EI21" s="23"/>
      <c r="EJ21" s="21">
        <v>150</v>
      </c>
      <c r="EK21" s="20">
        <v>150</v>
      </c>
      <c r="EL21" s="23">
        <f>EK21/EJ21%</f>
        <v>100</v>
      </c>
      <c r="EM21" s="21">
        <v>1813.0260000000001</v>
      </c>
      <c r="EN21" s="20">
        <v>1813.0260000000001</v>
      </c>
      <c r="EO21" s="23">
        <f t="shared" si="36"/>
        <v>100</v>
      </c>
      <c r="EP21" s="21">
        <v>1928.1389999999999</v>
      </c>
      <c r="EQ21" s="20">
        <v>1928.1389999999999</v>
      </c>
      <c r="ER21" s="23">
        <f t="shared" si="106"/>
        <v>100</v>
      </c>
      <c r="ES21" s="21">
        <v>5822</v>
      </c>
      <c r="ET21" s="20">
        <v>5822</v>
      </c>
      <c r="EU21" s="23">
        <f t="shared" ref="EU21:EU26" si="127">ET21/ES21%</f>
        <v>100</v>
      </c>
      <c r="EV21" s="21">
        <v>5956.8879999999999</v>
      </c>
      <c r="EW21" s="20">
        <v>5956.8879999999999</v>
      </c>
      <c r="EX21" s="23">
        <f t="shared" si="81"/>
        <v>100</v>
      </c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16">
        <f t="shared" si="82"/>
        <v>380158.6999999999</v>
      </c>
      <c r="FL21" s="16">
        <f t="shared" si="83"/>
        <v>379561.91912999999</v>
      </c>
      <c r="FM21" s="15">
        <f t="shared" si="84"/>
        <v>99.843017963287465</v>
      </c>
      <c r="FN21" s="24">
        <v>3904</v>
      </c>
      <c r="FO21" s="24">
        <v>3904</v>
      </c>
      <c r="FP21" s="20">
        <f t="shared" si="100"/>
        <v>100</v>
      </c>
      <c r="FQ21" s="24">
        <v>262.5</v>
      </c>
      <c r="FR21" s="20">
        <v>262.5</v>
      </c>
      <c r="FS21" s="20">
        <f t="shared" si="101"/>
        <v>100</v>
      </c>
      <c r="FT21" s="24">
        <v>384.3</v>
      </c>
      <c r="FU21" s="20">
        <v>365.29151000000002</v>
      </c>
      <c r="FV21" s="20">
        <f t="shared" si="46"/>
        <v>95.053736664064544</v>
      </c>
      <c r="FW21" s="24">
        <v>258.2</v>
      </c>
      <c r="FX21" s="20">
        <v>258.2</v>
      </c>
      <c r="FY21" s="20">
        <f>FX21/FW21%</f>
        <v>100</v>
      </c>
      <c r="FZ21" s="24">
        <v>85.6</v>
      </c>
      <c r="GA21" s="20">
        <v>85.6</v>
      </c>
      <c r="GB21" s="20">
        <f>GA21/FZ21%</f>
        <v>100</v>
      </c>
      <c r="GC21" s="24">
        <v>1036.5</v>
      </c>
      <c r="GD21" s="20">
        <v>1036.5</v>
      </c>
      <c r="GE21" s="20">
        <f t="shared" si="47"/>
        <v>100</v>
      </c>
      <c r="GF21" s="24"/>
      <c r="GG21" s="20"/>
      <c r="GH21" s="20"/>
      <c r="GI21" s="24">
        <v>0.5</v>
      </c>
      <c r="GJ21" s="20">
        <v>0.5</v>
      </c>
      <c r="GK21" s="20">
        <f t="shared" si="69"/>
        <v>100</v>
      </c>
      <c r="GL21" s="24">
        <v>2600</v>
      </c>
      <c r="GM21" s="20">
        <v>2600</v>
      </c>
      <c r="GN21" s="20">
        <f t="shared" si="48"/>
        <v>100</v>
      </c>
      <c r="GO21" s="24">
        <v>96972.800000000003</v>
      </c>
      <c r="GP21" s="20">
        <v>96972.800000000003</v>
      </c>
      <c r="GQ21" s="20">
        <f t="shared" si="50"/>
        <v>100</v>
      </c>
      <c r="GR21" s="24">
        <v>247613</v>
      </c>
      <c r="GS21" s="20">
        <v>247613</v>
      </c>
      <c r="GT21" s="20">
        <f t="shared" si="51"/>
        <v>100</v>
      </c>
      <c r="GU21" s="24">
        <v>528.6</v>
      </c>
      <c r="GV21" s="20">
        <v>528.54</v>
      </c>
      <c r="GW21" s="20">
        <f>GV21/GU21%</f>
        <v>99.988649262202031</v>
      </c>
      <c r="GX21" s="24">
        <v>222.9</v>
      </c>
      <c r="GY21" s="20">
        <v>183.3</v>
      </c>
      <c r="GZ21" s="20">
        <f t="shared" si="85"/>
        <v>82.234185733512788</v>
      </c>
      <c r="HA21" s="24">
        <v>7813.5</v>
      </c>
      <c r="HB21" s="20">
        <v>7813.5</v>
      </c>
      <c r="HC21" s="20">
        <f t="shared" si="53"/>
        <v>100</v>
      </c>
      <c r="HD21" s="24">
        <f>170.4+12158.6</f>
        <v>12329</v>
      </c>
      <c r="HE21" s="20">
        <v>12237.77267</v>
      </c>
      <c r="HF21" s="20">
        <f t="shared" si="54"/>
        <v>99.260058966663962</v>
      </c>
      <c r="HG21" s="24">
        <v>2768.3</v>
      </c>
      <c r="HH21" s="20">
        <v>2384.6999999999998</v>
      </c>
      <c r="HI21" s="20">
        <f t="shared" si="55"/>
        <v>86.143120326554182</v>
      </c>
      <c r="HJ21" s="25">
        <v>828</v>
      </c>
      <c r="HK21" s="20">
        <v>828</v>
      </c>
      <c r="HL21" s="20">
        <f t="shared" si="56"/>
        <v>100.00000000000001</v>
      </c>
      <c r="HM21" s="25">
        <v>0.5</v>
      </c>
      <c r="HN21" s="20">
        <v>0.5</v>
      </c>
      <c r="HO21" s="20">
        <f t="shared" si="124"/>
        <v>100</v>
      </c>
      <c r="HP21" s="24">
        <v>530.79999999999995</v>
      </c>
      <c r="HQ21" s="20">
        <v>515.61495000000002</v>
      </c>
      <c r="HR21" s="20">
        <f t="shared" si="60"/>
        <v>97.139214393368505</v>
      </c>
      <c r="HS21" s="24">
        <v>1970.8</v>
      </c>
      <c r="HT21" s="20">
        <v>1970.8</v>
      </c>
      <c r="HU21" s="20">
        <f t="shared" si="102"/>
        <v>100</v>
      </c>
      <c r="HV21" s="24">
        <v>48.1</v>
      </c>
      <c r="HW21" s="20">
        <v>0</v>
      </c>
      <c r="HX21" s="20">
        <f t="shared" si="103"/>
        <v>0</v>
      </c>
      <c r="HY21" s="24">
        <v>0.8</v>
      </c>
      <c r="HZ21" s="20">
        <v>0.8</v>
      </c>
      <c r="IA21" s="20">
        <f t="shared" si="62"/>
        <v>100</v>
      </c>
      <c r="IB21" s="24"/>
      <c r="IC21" s="20"/>
      <c r="ID21" s="20"/>
      <c r="IE21" s="24"/>
      <c r="IF21" s="20"/>
      <c r="IG21" s="20"/>
      <c r="IH21" s="26">
        <f t="shared" si="104"/>
        <v>790</v>
      </c>
      <c r="II21" s="26">
        <f t="shared" si="70"/>
        <v>790</v>
      </c>
      <c r="IJ21" s="17">
        <f t="shared" si="66"/>
        <v>100</v>
      </c>
      <c r="IK21" s="21">
        <v>790</v>
      </c>
      <c r="IL21" s="20">
        <v>790</v>
      </c>
      <c r="IM21" s="20">
        <v>100</v>
      </c>
      <c r="IN21" s="21"/>
      <c r="IO21" s="20"/>
      <c r="IP21" s="20"/>
      <c r="IQ21" s="15">
        <f t="shared" si="87"/>
        <v>824514.81030999986</v>
      </c>
      <c r="IR21" s="15">
        <f t="shared" si="88"/>
        <v>823386.92806999991</v>
      </c>
      <c r="IS21" s="15">
        <f t="shared" si="89"/>
        <v>99.863206551793056</v>
      </c>
    </row>
    <row r="22" spans="1:253" x14ac:dyDescent="0.2">
      <c r="A22" s="19" t="s">
        <v>98</v>
      </c>
      <c r="B22" s="16">
        <f t="shared" si="71"/>
        <v>62509.5</v>
      </c>
      <c r="C22" s="16">
        <f t="shared" si="72"/>
        <v>62509.5</v>
      </c>
      <c r="D22" s="15">
        <f t="shared" si="73"/>
        <v>100</v>
      </c>
      <c r="E22" s="20"/>
      <c r="F22" s="20"/>
      <c r="G22" s="20"/>
      <c r="H22" s="21">
        <v>43305</v>
      </c>
      <c r="I22" s="20">
        <v>43305</v>
      </c>
      <c r="J22" s="20">
        <f t="shared" si="1"/>
        <v>100</v>
      </c>
      <c r="K22" s="21">
        <v>19204.5</v>
      </c>
      <c r="L22" s="20">
        <v>19204.5</v>
      </c>
      <c r="M22" s="20"/>
      <c r="N22" s="20"/>
      <c r="O22" s="20"/>
      <c r="P22" s="20"/>
      <c r="Q22" s="16">
        <f t="shared" si="75"/>
        <v>109237.719</v>
      </c>
      <c r="R22" s="16">
        <f t="shared" si="76"/>
        <v>108617.08418999999</v>
      </c>
      <c r="S22" s="15">
        <f t="shared" si="77"/>
        <v>99.431849350497686</v>
      </c>
      <c r="T22" s="20">
        <v>1146</v>
      </c>
      <c r="U22" s="20">
        <v>525.36518999999998</v>
      </c>
      <c r="V22" s="20">
        <f t="shared" si="78"/>
        <v>45.843384816753925</v>
      </c>
      <c r="W22" s="21">
        <v>13290.612999999999</v>
      </c>
      <c r="X22" s="20">
        <v>13290.612999999999</v>
      </c>
      <c r="Y22" s="20">
        <f t="shared" si="2"/>
        <v>100</v>
      </c>
      <c r="Z22" s="21">
        <v>37172.9</v>
      </c>
      <c r="AA22" s="20">
        <v>37172.9</v>
      </c>
      <c r="AB22" s="20">
        <f t="shared" si="4"/>
        <v>99.999999999999986</v>
      </c>
      <c r="AC22" s="21">
        <v>8000</v>
      </c>
      <c r="AD22" s="20">
        <v>8000</v>
      </c>
      <c r="AE22" s="20">
        <f t="shared" si="6"/>
        <v>100</v>
      </c>
      <c r="AF22" s="21">
        <v>6499.5</v>
      </c>
      <c r="AG22" s="20">
        <v>6499.5</v>
      </c>
      <c r="AH22" s="20">
        <f t="shared" si="67"/>
        <v>100</v>
      </c>
      <c r="AI22" s="21">
        <v>18943.2</v>
      </c>
      <c r="AJ22" s="20">
        <v>18943.2</v>
      </c>
      <c r="AK22" s="20">
        <f t="shared" si="9"/>
        <v>100</v>
      </c>
      <c r="AL22" s="21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1"/>
      <c r="AY22" s="20"/>
      <c r="AZ22" s="20"/>
      <c r="BA22" s="21">
        <v>7715.3</v>
      </c>
      <c r="BB22" s="20">
        <v>7715.3</v>
      </c>
      <c r="BC22" s="20">
        <f>BB22/BA22%</f>
        <v>100</v>
      </c>
      <c r="BD22" s="21"/>
      <c r="BE22" s="20"/>
      <c r="BF22" s="20"/>
      <c r="BG22" s="21"/>
      <c r="BH22" s="20"/>
      <c r="BI22" s="20"/>
      <c r="BJ22" s="22"/>
      <c r="BK22" s="20"/>
      <c r="BL22" s="20"/>
      <c r="BM22" s="21">
        <v>1552.32</v>
      </c>
      <c r="BN22" s="20">
        <v>1552.32</v>
      </c>
      <c r="BO22" s="20">
        <f t="shared" si="14"/>
        <v>100</v>
      </c>
      <c r="BP22" s="21"/>
      <c r="BQ22" s="20"/>
      <c r="BR22" s="20"/>
      <c r="BS22" s="20"/>
      <c r="BT22" s="20"/>
      <c r="BU22" s="20"/>
      <c r="BV22" s="21">
        <v>1845.6369999999999</v>
      </c>
      <c r="BW22" s="20">
        <v>1845.6369999999999</v>
      </c>
      <c r="BX22" s="20">
        <f t="shared" si="68"/>
        <v>100</v>
      </c>
      <c r="BY22" s="20"/>
      <c r="BZ22" s="20"/>
      <c r="CA22" s="20"/>
      <c r="CB22" s="20"/>
      <c r="CC22" s="20"/>
      <c r="CD22" s="20"/>
      <c r="CE22" s="21"/>
      <c r="CF22" s="21"/>
      <c r="CG22" s="23"/>
      <c r="CH22" s="22"/>
      <c r="CI22" s="22"/>
      <c r="CJ22" s="23"/>
      <c r="CK22" s="21"/>
      <c r="CL22" s="21"/>
      <c r="CM22" s="23"/>
      <c r="CN22" s="23"/>
      <c r="CO22" s="23"/>
      <c r="CP22" s="23"/>
      <c r="CQ22" s="21">
        <v>553.81700000000001</v>
      </c>
      <c r="CR22" s="20">
        <v>553.81700000000001</v>
      </c>
      <c r="CS22" s="23">
        <f t="shared" si="98"/>
        <v>100</v>
      </c>
      <c r="CT22" s="21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1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1"/>
      <c r="EH22" s="20"/>
      <c r="EI22" s="23"/>
      <c r="EJ22" s="21"/>
      <c r="EK22" s="20"/>
      <c r="EL22" s="23"/>
      <c r="EM22" s="21">
        <v>696.03</v>
      </c>
      <c r="EN22" s="20">
        <v>696.03</v>
      </c>
      <c r="EO22" s="23">
        <f t="shared" si="36"/>
        <v>100</v>
      </c>
      <c r="EP22" s="21"/>
      <c r="EQ22" s="20"/>
      <c r="ER22" s="23"/>
      <c r="ES22" s="21">
        <v>7473</v>
      </c>
      <c r="ET22" s="20">
        <v>7473</v>
      </c>
      <c r="EU22" s="23">
        <f t="shared" si="127"/>
        <v>100</v>
      </c>
      <c r="EV22" s="21">
        <v>4349.402</v>
      </c>
      <c r="EW22" s="20">
        <v>4349.402</v>
      </c>
      <c r="EX22" s="23">
        <f t="shared" si="81"/>
        <v>100</v>
      </c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16">
        <f t="shared" si="82"/>
        <v>261403.90200000003</v>
      </c>
      <c r="FL22" s="16">
        <f t="shared" si="83"/>
        <v>261096.87407000005</v>
      </c>
      <c r="FM22" s="15">
        <f t="shared" si="84"/>
        <v>99.882546539033683</v>
      </c>
      <c r="FN22" s="24">
        <v>3687</v>
      </c>
      <c r="FO22" s="24">
        <v>3687</v>
      </c>
      <c r="FP22" s="20">
        <f t="shared" si="100"/>
        <v>100</v>
      </c>
      <c r="FQ22" s="24">
        <v>122.5</v>
      </c>
      <c r="FR22" s="20">
        <v>122.5</v>
      </c>
      <c r="FS22" s="20">
        <f t="shared" si="101"/>
        <v>99.999999999999986</v>
      </c>
      <c r="FT22" s="24">
        <v>405.7</v>
      </c>
      <c r="FU22" s="20">
        <v>405.7</v>
      </c>
      <c r="FV22" s="20">
        <f t="shared" si="46"/>
        <v>100.00000000000001</v>
      </c>
      <c r="FW22" s="24"/>
      <c r="FX22" s="20"/>
      <c r="FY22" s="20"/>
      <c r="FZ22" s="24"/>
      <c r="GA22" s="20"/>
      <c r="GB22" s="20"/>
      <c r="GC22" s="24">
        <v>197</v>
      </c>
      <c r="GD22" s="20">
        <v>138.34399999999999</v>
      </c>
      <c r="GE22" s="20">
        <f t="shared" si="47"/>
        <v>70.225380710659891</v>
      </c>
      <c r="GF22" s="24"/>
      <c r="GG22" s="20"/>
      <c r="GH22" s="20"/>
      <c r="GI22" s="24">
        <v>0.2</v>
      </c>
      <c r="GJ22" s="20">
        <v>0.2</v>
      </c>
      <c r="GK22" s="20">
        <f t="shared" si="69"/>
        <v>100</v>
      </c>
      <c r="GL22" s="24">
        <v>183.8</v>
      </c>
      <c r="GM22" s="20">
        <v>183.8</v>
      </c>
      <c r="GN22" s="20">
        <f t="shared" si="48"/>
        <v>100</v>
      </c>
      <c r="GO22" s="24">
        <v>61596.9</v>
      </c>
      <c r="GP22" s="20">
        <v>61596.9</v>
      </c>
      <c r="GQ22" s="20">
        <f t="shared" si="50"/>
        <v>100</v>
      </c>
      <c r="GR22" s="24">
        <v>180374.2</v>
      </c>
      <c r="GS22" s="20">
        <v>180374.2</v>
      </c>
      <c r="GT22" s="20">
        <f t="shared" si="51"/>
        <v>100</v>
      </c>
      <c r="GU22" s="24">
        <v>58.8</v>
      </c>
      <c r="GV22" s="20">
        <v>58.79</v>
      </c>
      <c r="GW22" s="20">
        <f>GV22/GU22%</f>
        <v>99.982993197278915</v>
      </c>
      <c r="GX22" s="24">
        <v>32.4</v>
      </c>
      <c r="GY22" s="20">
        <v>32.4</v>
      </c>
      <c r="GZ22" s="20">
        <f t="shared" si="85"/>
        <v>99.999999999999986</v>
      </c>
      <c r="HA22" s="24">
        <v>785.5</v>
      </c>
      <c r="HB22" s="20">
        <v>785.5</v>
      </c>
      <c r="HC22" s="20">
        <f t="shared" si="53"/>
        <v>100</v>
      </c>
      <c r="HD22" s="24">
        <f>509.4+8158.002</f>
        <v>8667.402</v>
      </c>
      <c r="HE22" s="20">
        <v>8538.9678599999988</v>
      </c>
      <c r="HF22" s="20">
        <f t="shared" si="54"/>
        <v>98.518193340980361</v>
      </c>
      <c r="HG22" s="24">
        <v>2587.6999999999998</v>
      </c>
      <c r="HH22" s="20">
        <v>2556.64626</v>
      </c>
      <c r="HI22" s="20">
        <f t="shared" si="55"/>
        <v>98.799948216562981</v>
      </c>
      <c r="HJ22" s="25">
        <v>1026</v>
      </c>
      <c r="HK22" s="20">
        <v>1026</v>
      </c>
      <c r="HL22" s="20">
        <f t="shared" si="56"/>
        <v>100</v>
      </c>
      <c r="HM22" s="25">
        <v>0.5</v>
      </c>
      <c r="HN22" s="20">
        <v>0.5</v>
      </c>
      <c r="HO22" s="20">
        <f t="shared" si="124"/>
        <v>100</v>
      </c>
      <c r="HP22" s="24">
        <v>547.1</v>
      </c>
      <c r="HQ22" s="20">
        <v>528.09894999999995</v>
      </c>
      <c r="HR22" s="20">
        <f t="shared" si="60"/>
        <v>96.526951197221706</v>
      </c>
      <c r="HS22" s="24">
        <v>1085</v>
      </c>
      <c r="HT22" s="20">
        <v>1059.127</v>
      </c>
      <c r="HU22" s="20">
        <f t="shared" si="102"/>
        <v>97.615391705069129</v>
      </c>
      <c r="HV22" s="24">
        <v>44</v>
      </c>
      <c r="HW22" s="20">
        <v>0</v>
      </c>
      <c r="HX22" s="20">
        <f t="shared" si="103"/>
        <v>0</v>
      </c>
      <c r="HY22" s="24">
        <v>2.2000000000000002</v>
      </c>
      <c r="HZ22" s="20">
        <v>2.2000000000000002</v>
      </c>
      <c r="IA22" s="20">
        <f t="shared" si="62"/>
        <v>100</v>
      </c>
      <c r="IB22" s="24"/>
      <c r="IC22" s="20"/>
      <c r="ID22" s="20"/>
      <c r="IE22" s="24"/>
      <c r="IF22" s="20"/>
      <c r="IG22" s="20"/>
      <c r="IH22" s="26">
        <f t="shared" si="104"/>
        <v>0</v>
      </c>
      <c r="II22" s="26">
        <f t="shared" si="70"/>
        <v>0</v>
      </c>
      <c r="IJ22" s="17" t="s">
        <v>188</v>
      </c>
      <c r="IK22" s="21"/>
      <c r="IL22" s="20"/>
      <c r="IM22" s="20"/>
      <c r="IN22" s="21"/>
      <c r="IO22" s="20"/>
      <c r="IP22" s="20"/>
      <c r="IQ22" s="15">
        <f t="shared" si="87"/>
        <v>433151.12100000004</v>
      </c>
      <c r="IR22" s="15">
        <f t="shared" si="88"/>
        <v>432223.45826000004</v>
      </c>
      <c r="IS22" s="15">
        <f t="shared" si="89"/>
        <v>99.785833928385472</v>
      </c>
    </row>
    <row r="23" spans="1:253" ht="14.25" customHeight="1" x14ac:dyDescent="0.2">
      <c r="A23" s="19" t="s">
        <v>99</v>
      </c>
      <c r="B23" s="16">
        <f t="shared" si="71"/>
        <v>110898.9</v>
      </c>
      <c r="C23" s="16">
        <f t="shared" si="72"/>
        <v>110898.9</v>
      </c>
      <c r="D23" s="15">
        <f t="shared" si="73"/>
        <v>100</v>
      </c>
      <c r="E23" s="20"/>
      <c r="F23" s="20"/>
      <c r="G23" s="20"/>
      <c r="H23" s="21">
        <v>96948</v>
      </c>
      <c r="I23" s="20">
        <v>96948</v>
      </c>
      <c r="J23" s="20">
        <f t="shared" si="1"/>
        <v>100</v>
      </c>
      <c r="K23" s="21">
        <v>13950.9</v>
      </c>
      <c r="L23" s="20">
        <v>13950.9</v>
      </c>
      <c r="M23" s="20">
        <f t="shared" si="74"/>
        <v>100.00000000000001</v>
      </c>
      <c r="N23" s="20"/>
      <c r="O23" s="20"/>
      <c r="P23" s="20"/>
      <c r="Q23" s="16">
        <f t="shared" si="75"/>
        <v>234984.32323000001</v>
      </c>
      <c r="R23" s="16">
        <f t="shared" si="76"/>
        <v>234342.70123000001</v>
      </c>
      <c r="S23" s="15">
        <f t="shared" si="77"/>
        <v>99.726951146706071</v>
      </c>
      <c r="T23" s="20">
        <v>3170.5</v>
      </c>
      <c r="U23" s="20">
        <v>2528.8739999999998</v>
      </c>
      <c r="V23" s="20">
        <f t="shared" si="78"/>
        <v>79.762624191767856</v>
      </c>
      <c r="W23" s="21">
        <v>44141.66749</v>
      </c>
      <c r="X23" s="20">
        <v>44141.66749</v>
      </c>
      <c r="Y23" s="20">
        <f t="shared" si="2"/>
        <v>100</v>
      </c>
      <c r="Z23" s="21">
        <v>85299.9</v>
      </c>
      <c r="AA23" s="20">
        <v>85299.9</v>
      </c>
      <c r="AB23" s="20">
        <f t="shared" si="4"/>
        <v>100</v>
      </c>
      <c r="AC23" s="21">
        <v>8000</v>
      </c>
      <c r="AD23" s="20">
        <v>8000</v>
      </c>
      <c r="AE23" s="20">
        <f t="shared" si="6"/>
        <v>100</v>
      </c>
      <c r="AF23" s="21">
        <v>8936.7000000000007</v>
      </c>
      <c r="AG23" s="20">
        <v>8936.7000000000007</v>
      </c>
      <c r="AH23" s="20">
        <f t="shared" si="67"/>
        <v>100</v>
      </c>
      <c r="AI23" s="21">
        <v>16098.8</v>
      </c>
      <c r="AJ23" s="20">
        <v>16098.8</v>
      </c>
      <c r="AK23" s="20">
        <f t="shared" si="9"/>
        <v>100</v>
      </c>
      <c r="AL23" s="21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1">
        <v>25972.113000000001</v>
      </c>
      <c r="AY23" s="20">
        <v>25972.12</v>
      </c>
      <c r="AZ23" s="20">
        <f>AY23/AX23%</f>
        <v>100.00002695198499</v>
      </c>
      <c r="BA23" s="21"/>
      <c r="BB23" s="20"/>
      <c r="BC23" s="20"/>
      <c r="BD23" s="21">
        <v>4698.7</v>
      </c>
      <c r="BE23" s="20">
        <v>4698.7</v>
      </c>
      <c r="BF23" s="20">
        <f>BE23/BD23%</f>
        <v>100.00000000000001</v>
      </c>
      <c r="BG23" s="21"/>
      <c r="BH23" s="20"/>
      <c r="BI23" s="20"/>
      <c r="BJ23" s="22"/>
      <c r="BK23" s="20"/>
      <c r="BL23" s="20"/>
      <c r="BM23" s="21">
        <v>3138.18</v>
      </c>
      <c r="BN23" s="20">
        <v>3138.18</v>
      </c>
      <c r="BO23" s="20">
        <f t="shared" si="14"/>
        <v>100</v>
      </c>
      <c r="BP23" s="21"/>
      <c r="BQ23" s="20"/>
      <c r="BR23" s="20"/>
      <c r="BS23" s="20"/>
      <c r="BT23" s="20"/>
      <c r="BU23" s="20"/>
      <c r="BV23" s="21"/>
      <c r="BW23" s="20"/>
      <c r="BX23" s="20"/>
      <c r="BY23" s="20"/>
      <c r="BZ23" s="20"/>
      <c r="CA23" s="20"/>
      <c r="CB23" s="20"/>
      <c r="CC23" s="20"/>
      <c r="CD23" s="20"/>
      <c r="CE23" s="21">
        <v>77.3</v>
      </c>
      <c r="CF23" s="21">
        <v>77.3</v>
      </c>
      <c r="CG23" s="23">
        <f t="shared" ref="CG23:CG25" si="128">CF23/CE23%</f>
        <v>100</v>
      </c>
      <c r="CH23" s="22"/>
      <c r="CI23" s="22"/>
      <c r="CJ23" s="23"/>
      <c r="CK23" s="21"/>
      <c r="CL23" s="21"/>
      <c r="CM23" s="23"/>
      <c r="CN23" s="23"/>
      <c r="CO23" s="23"/>
      <c r="CP23" s="23"/>
      <c r="CQ23" s="21">
        <v>1399.597</v>
      </c>
      <c r="CR23" s="20">
        <v>1399.597</v>
      </c>
      <c r="CS23" s="23">
        <f t="shared" si="98"/>
        <v>100</v>
      </c>
      <c r="CT23" s="21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1"/>
      <c r="DS23" s="23"/>
      <c r="DT23" s="23"/>
      <c r="DU23" s="23"/>
      <c r="DV23" s="23"/>
      <c r="DW23" s="23"/>
      <c r="DX23" s="23">
        <v>4864.2728399999996</v>
      </c>
      <c r="DY23" s="23">
        <v>4864.2728399999996</v>
      </c>
      <c r="DZ23" s="23">
        <f t="shared" ref="DZ23" si="129">DY23/DX23%</f>
        <v>100</v>
      </c>
      <c r="EA23" s="23">
        <v>999.93600000000004</v>
      </c>
      <c r="EB23" s="23">
        <v>999.93600000000004</v>
      </c>
      <c r="EC23" s="23">
        <f>EB23/EA23%</f>
        <v>99.999999999999986</v>
      </c>
      <c r="ED23" s="23">
        <v>2449.9930000000004</v>
      </c>
      <c r="EE23" s="23">
        <v>2449.9899999999998</v>
      </c>
      <c r="EF23" s="23">
        <f t="shared" si="126"/>
        <v>99.999877550670533</v>
      </c>
      <c r="EG23" s="21"/>
      <c r="EH23" s="20"/>
      <c r="EI23" s="23"/>
      <c r="EJ23" s="21"/>
      <c r="EK23" s="20"/>
      <c r="EL23" s="23"/>
      <c r="EM23" s="21">
        <v>407.92189999999994</v>
      </c>
      <c r="EN23" s="20">
        <v>407.92190000000005</v>
      </c>
      <c r="EO23" s="23">
        <f t="shared" si="36"/>
        <v>100.00000000000003</v>
      </c>
      <c r="EP23" s="21">
        <v>771.69500000000005</v>
      </c>
      <c r="EQ23" s="20">
        <v>771.69500000000005</v>
      </c>
      <c r="ER23" s="23">
        <f t="shared" si="106"/>
        <v>100</v>
      </c>
      <c r="ES23" s="21">
        <v>9732</v>
      </c>
      <c r="ET23" s="20">
        <v>9732</v>
      </c>
      <c r="EU23" s="23">
        <f t="shared" si="127"/>
        <v>100</v>
      </c>
      <c r="EV23" s="21">
        <v>9825.0470000000005</v>
      </c>
      <c r="EW23" s="20">
        <v>9825.0470000000005</v>
      </c>
      <c r="EX23" s="23">
        <f t="shared" si="81"/>
        <v>100</v>
      </c>
      <c r="EY23" s="23"/>
      <c r="EZ23" s="23"/>
      <c r="FA23" s="23"/>
      <c r="FB23" s="23">
        <v>5000</v>
      </c>
      <c r="FC23" s="23">
        <v>5000</v>
      </c>
      <c r="FD23" s="23">
        <f t="shared" ref="FD23" si="130">FC23/FB23%</f>
        <v>100</v>
      </c>
      <c r="FE23" s="23"/>
      <c r="FF23" s="23"/>
      <c r="FG23" s="23"/>
      <c r="FH23" s="23"/>
      <c r="FI23" s="23"/>
      <c r="FJ23" s="23"/>
      <c r="FK23" s="16">
        <f>FN23+FQ23+FT23+FW23+FZ23+GC23+GF23+GI23+GL23+GR23+GU23+GX23+HA23+HD23+HG23+HJ23+HM23+HP23+HV23+HY23+IB23+IE23+HS23+GO23</f>
        <v>306750.56364000001</v>
      </c>
      <c r="FL23" s="16">
        <f t="shared" si="83"/>
        <v>306623.53858999995</v>
      </c>
      <c r="FM23" s="15">
        <f t="shared" si="84"/>
        <v>99.958590116838664</v>
      </c>
      <c r="FN23" s="24">
        <v>4053</v>
      </c>
      <c r="FO23" s="24">
        <v>4053</v>
      </c>
      <c r="FP23" s="20">
        <f t="shared" si="100"/>
        <v>100</v>
      </c>
      <c r="FQ23" s="24">
        <v>262.5</v>
      </c>
      <c r="FR23" s="20">
        <v>262.5</v>
      </c>
      <c r="FS23" s="20">
        <f t="shared" si="101"/>
        <v>100</v>
      </c>
      <c r="FT23" s="24">
        <v>384.3</v>
      </c>
      <c r="FU23" s="20">
        <v>384.3</v>
      </c>
      <c r="FV23" s="20">
        <f t="shared" si="46"/>
        <v>100</v>
      </c>
      <c r="FW23" s="24">
        <v>396.6</v>
      </c>
      <c r="FX23" s="20">
        <v>395.6</v>
      </c>
      <c r="FY23" s="20">
        <f>FX23/FW23%</f>
        <v>99.747856782652548</v>
      </c>
      <c r="FZ23" s="24">
        <v>85.6</v>
      </c>
      <c r="GA23" s="20">
        <v>85.6</v>
      </c>
      <c r="GB23" s="20">
        <f>GA23/FZ23%</f>
        <v>100</v>
      </c>
      <c r="GC23" s="24">
        <v>1761.4636399999999</v>
      </c>
      <c r="GD23" s="20">
        <v>1761.4636399999999</v>
      </c>
      <c r="GE23" s="20">
        <f t="shared" si="47"/>
        <v>100</v>
      </c>
      <c r="GF23" s="24"/>
      <c r="GG23" s="20"/>
      <c r="GH23" s="20"/>
      <c r="GI23" s="24">
        <v>1</v>
      </c>
      <c r="GJ23" s="20">
        <v>1</v>
      </c>
      <c r="GK23" s="20">
        <f t="shared" si="69"/>
        <v>100</v>
      </c>
      <c r="GL23" s="24">
        <v>1222</v>
      </c>
      <c r="GM23" s="20">
        <v>1222</v>
      </c>
      <c r="GN23" s="20">
        <f t="shared" si="48"/>
        <v>100</v>
      </c>
      <c r="GO23" s="24">
        <v>76607.199999999997</v>
      </c>
      <c r="GP23" s="20">
        <v>76607.199999999997</v>
      </c>
      <c r="GQ23" s="20">
        <f t="shared" si="50"/>
        <v>100</v>
      </c>
      <c r="GR23" s="24">
        <v>199928.5</v>
      </c>
      <c r="GS23" s="20">
        <v>199928.5</v>
      </c>
      <c r="GT23" s="20">
        <f t="shared" si="51"/>
        <v>100</v>
      </c>
      <c r="GU23" s="24">
        <v>132.1</v>
      </c>
      <c r="GV23" s="20">
        <v>132.04</v>
      </c>
      <c r="GW23" s="20">
        <f>GV23/GU23%</f>
        <v>99.954579863739582</v>
      </c>
      <c r="GX23" s="24">
        <v>159.19999999999999</v>
      </c>
      <c r="GY23" s="20">
        <v>143.4</v>
      </c>
      <c r="GZ23" s="20">
        <f t="shared" si="85"/>
        <v>90.075376884422127</v>
      </c>
      <c r="HA23" s="24">
        <v>5395.8</v>
      </c>
      <c r="HB23" s="20">
        <v>5395.8</v>
      </c>
      <c r="HC23" s="20">
        <f t="shared" si="53"/>
        <v>100</v>
      </c>
      <c r="HD23" s="24">
        <f>95.4+12027.1</f>
        <v>12122.5</v>
      </c>
      <c r="HE23" s="20">
        <v>12092.645</v>
      </c>
      <c r="HF23" s="20">
        <f t="shared" si="54"/>
        <v>99.753722416993199</v>
      </c>
      <c r="HG23" s="24">
        <v>2226.1</v>
      </c>
      <c r="HH23" s="20">
        <v>2178.8000000000002</v>
      </c>
      <c r="HI23" s="20">
        <f t="shared" si="55"/>
        <v>97.875207762454522</v>
      </c>
      <c r="HJ23" s="25"/>
      <c r="HK23" s="20"/>
      <c r="HL23" s="20"/>
      <c r="HM23" s="25"/>
      <c r="HN23" s="20"/>
      <c r="HO23" s="20"/>
      <c r="HP23" s="24">
        <v>560.20000000000005</v>
      </c>
      <c r="HQ23" s="20">
        <v>560.18994999999995</v>
      </c>
      <c r="HR23" s="20">
        <f t="shared" si="60"/>
        <v>99.998205997857895</v>
      </c>
      <c r="HS23" s="24">
        <v>1397.5</v>
      </c>
      <c r="HT23" s="20">
        <v>1397.5</v>
      </c>
      <c r="HU23" s="20">
        <f t="shared" si="102"/>
        <v>100</v>
      </c>
      <c r="HV23" s="24">
        <v>48</v>
      </c>
      <c r="HW23" s="20">
        <v>15</v>
      </c>
      <c r="HX23" s="20">
        <f t="shared" si="103"/>
        <v>31.25</v>
      </c>
      <c r="HY23" s="24">
        <v>7</v>
      </c>
      <c r="HZ23" s="20">
        <v>7</v>
      </c>
      <c r="IA23" s="20">
        <f t="shared" si="62"/>
        <v>99.999999999999986</v>
      </c>
      <c r="IB23" s="24"/>
      <c r="IC23" s="20"/>
      <c r="ID23" s="20"/>
      <c r="IE23" s="24"/>
      <c r="IF23" s="20"/>
      <c r="IG23" s="20"/>
      <c r="IH23" s="26">
        <f t="shared" si="104"/>
        <v>540</v>
      </c>
      <c r="II23" s="26">
        <f t="shared" si="104"/>
        <v>540</v>
      </c>
      <c r="IJ23" s="17">
        <f t="shared" si="66"/>
        <v>100</v>
      </c>
      <c r="IK23" s="21">
        <v>540</v>
      </c>
      <c r="IL23" s="20">
        <v>540</v>
      </c>
      <c r="IM23" s="20">
        <v>100</v>
      </c>
      <c r="IN23" s="21"/>
      <c r="IO23" s="20"/>
      <c r="IP23" s="20"/>
      <c r="IQ23" s="15">
        <f t="shared" si="87"/>
        <v>653173.78686999995</v>
      </c>
      <c r="IR23" s="15">
        <f t="shared" si="88"/>
        <v>652405.13981999992</v>
      </c>
      <c r="IS23" s="15">
        <f t="shared" si="89"/>
        <v>99.882321203720778</v>
      </c>
    </row>
    <row r="24" spans="1:253" ht="15" customHeight="1" x14ac:dyDescent="0.2">
      <c r="A24" s="19" t="s">
        <v>100</v>
      </c>
      <c r="B24" s="16">
        <f t="shared" si="71"/>
        <v>49252</v>
      </c>
      <c r="C24" s="16">
        <f t="shared" si="72"/>
        <v>49252</v>
      </c>
      <c r="D24" s="15">
        <f t="shared" si="73"/>
        <v>100</v>
      </c>
      <c r="E24" s="20"/>
      <c r="F24" s="20"/>
      <c r="G24" s="20"/>
      <c r="H24" s="21">
        <v>44652</v>
      </c>
      <c r="I24" s="20">
        <v>44652</v>
      </c>
      <c r="J24" s="20">
        <f t="shared" si="1"/>
        <v>100</v>
      </c>
      <c r="K24" s="21">
        <v>4600</v>
      </c>
      <c r="L24" s="20">
        <v>4600</v>
      </c>
      <c r="M24" s="20"/>
      <c r="N24" s="20"/>
      <c r="O24" s="20"/>
      <c r="P24" s="20"/>
      <c r="Q24" s="16">
        <f t="shared" si="75"/>
        <v>58981.104220000001</v>
      </c>
      <c r="R24" s="16">
        <f t="shared" si="76"/>
        <v>57438.129519999995</v>
      </c>
      <c r="S24" s="15">
        <f t="shared" si="77"/>
        <v>97.383950808644244</v>
      </c>
      <c r="T24" s="20">
        <v>1135</v>
      </c>
      <c r="U24" s="20">
        <v>303.71006</v>
      </c>
      <c r="V24" s="20">
        <f t="shared" si="78"/>
        <v>26.758595594713658</v>
      </c>
      <c r="W24" s="21"/>
      <c r="X24" s="20"/>
      <c r="Y24" s="20"/>
      <c r="Z24" s="21">
        <v>37518.5</v>
      </c>
      <c r="AA24" s="20">
        <v>37518.5</v>
      </c>
      <c r="AB24" s="20">
        <f t="shared" si="4"/>
        <v>100</v>
      </c>
      <c r="AC24" s="21">
        <v>7000</v>
      </c>
      <c r="AD24" s="20">
        <v>7000</v>
      </c>
      <c r="AE24" s="20">
        <f t="shared" si="6"/>
        <v>100</v>
      </c>
      <c r="AF24" s="21">
        <v>3936.9</v>
      </c>
      <c r="AG24" s="20">
        <v>3936.9</v>
      </c>
      <c r="AH24" s="20">
        <f t="shared" si="67"/>
        <v>100</v>
      </c>
      <c r="AI24" s="21"/>
      <c r="AJ24" s="20"/>
      <c r="AK24" s="20"/>
      <c r="AL24" s="21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1"/>
      <c r="AY24" s="20"/>
      <c r="AZ24" s="20"/>
      <c r="BA24" s="21"/>
      <c r="BB24" s="20"/>
      <c r="BC24" s="20"/>
      <c r="BD24" s="21"/>
      <c r="BE24" s="20"/>
      <c r="BF24" s="20"/>
      <c r="BG24" s="21"/>
      <c r="BH24" s="20"/>
      <c r="BI24" s="20"/>
      <c r="BJ24" s="22"/>
      <c r="BK24" s="20"/>
      <c r="BL24" s="20"/>
      <c r="BM24" s="21">
        <v>842.01599999999996</v>
      </c>
      <c r="BN24" s="20">
        <v>842.01599999999996</v>
      </c>
      <c r="BO24" s="20">
        <f t="shared" si="14"/>
        <v>100</v>
      </c>
      <c r="BP24" s="21"/>
      <c r="BQ24" s="20"/>
      <c r="BR24" s="20"/>
      <c r="BS24" s="20"/>
      <c r="BT24" s="20"/>
      <c r="BU24" s="20"/>
      <c r="BV24" s="21"/>
      <c r="BW24" s="20"/>
      <c r="BX24" s="20"/>
      <c r="BY24" s="20"/>
      <c r="BZ24" s="20"/>
      <c r="CA24" s="20"/>
      <c r="CB24" s="20"/>
      <c r="CC24" s="20"/>
      <c r="CD24" s="20"/>
      <c r="CE24" s="21">
        <v>75.86</v>
      </c>
      <c r="CF24" s="21">
        <v>75.86</v>
      </c>
      <c r="CG24" s="23">
        <f t="shared" si="128"/>
        <v>100</v>
      </c>
      <c r="CH24" s="22"/>
      <c r="CI24" s="22"/>
      <c r="CJ24" s="23"/>
      <c r="CK24" s="21">
        <v>106.38200000000001</v>
      </c>
      <c r="CL24" s="21">
        <v>106.38200000000001</v>
      </c>
      <c r="CM24" s="23">
        <f t="shared" ref="CM24:CM25" si="131">CL24/CK24%</f>
        <v>100</v>
      </c>
      <c r="CN24" s="23"/>
      <c r="CO24" s="23"/>
      <c r="CP24" s="23"/>
      <c r="CQ24" s="21">
        <v>553.81700000000001</v>
      </c>
      <c r="CR24" s="20">
        <v>553.81700000000001</v>
      </c>
      <c r="CS24" s="23">
        <f t="shared" si="98"/>
        <v>100</v>
      </c>
      <c r="CT24" s="21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1"/>
      <c r="DS24" s="23"/>
      <c r="DT24" s="23"/>
      <c r="DU24" s="23"/>
      <c r="DV24" s="23"/>
      <c r="DW24" s="23"/>
      <c r="DX24" s="23">
        <v>2431.3192200000003</v>
      </c>
      <c r="DY24" s="23">
        <v>2431.3192200000003</v>
      </c>
      <c r="DZ24" s="23">
        <f>DY24/DX24%</f>
        <v>100</v>
      </c>
      <c r="EA24" s="23"/>
      <c r="EB24" s="23"/>
      <c r="EC24" s="23"/>
      <c r="ED24" s="23"/>
      <c r="EE24" s="23"/>
      <c r="EF24" s="23"/>
      <c r="EG24" s="21"/>
      <c r="EH24" s="20"/>
      <c r="EI24" s="23"/>
      <c r="EJ24" s="21">
        <v>150</v>
      </c>
      <c r="EK24" s="20">
        <v>150</v>
      </c>
      <c r="EL24" s="23">
        <f>EK24/EJ24%</f>
        <v>100</v>
      </c>
      <c r="EM24" s="21">
        <v>773.39</v>
      </c>
      <c r="EN24" s="20">
        <v>458.30518000000001</v>
      </c>
      <c r="EO24" s="23">
        <f t="shared" si="36"/>
        <v>59.259258588810305</v>
      </c>
      <c r="EP24" s="21"/>
      <c r="EQ24" s="20"/>
      <c r="ER24" s="23"/>
      <c r="ES24" s="21">
        <v>1186</v>
      </c>
      <c r="ET24" s="20">
        <v>1186</v>
      </c>
      <c r="EU24" s="23">
        <f t="shared" si="127"/>
        <v>100</v>
      </c>
      <c r="EV24" s="21">
        <v>3271.92</v>
      </c>
      <c r="EW24" s="20">
        <v>2875.32006</v>
      </c>
      <c r="EX24" s="23">
        <f t="shared" si="81"/>
        <v>87.878678574048266</v>
      </c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16">
        <f t="shared" si="82"/>
        <v>178338.7</v>
      </c>
      <c r="FL24" s="16">
        <f t="shared" si="83"/>
        <v>178091.99594999998</v>
      </c>
      <c r="FM24" s="15">
        <f t="shared" si="84"/>
        <v>99.861665443338978</v>
      </c>
      <c r="FN24" s="24">
        <v>1408</v>
      </c>
      <c r="FO24" s="24">
        <v>1408</v>
      </c>
      <c r="FP24" s="20">
        <f t="shared" si="100"/>
        <v>100</v>
      </c>
      <c r="FQ24" s="24">
        <v>245</v>
      </c>
      <c r="FR24" s="20">
        <v>245</v>
      </c>
      <c r="FS24" s="20">
        <f t="shared" si="101"/>
        <v>99.999999999999986</v>
      </c>
      <c r="FT24" s="24">
        <v>181.6</v>
      </c>
      <c r="FU24" s="20">
        <v>181.6</v>
      </c>
      <c r="FV24" s="20">
        <f t="shared" si="46"/>
        <v>100</v>
      </c>
      <c r="FW24" s="24"/>
      <c r="FX24" s="20"/>
      <c r="FY24" s="20"/>
      <c r="FZ24" s="24"/>
      <c r="GA24" s="20"/>
      <c r="GB24" s="20"/>
      <c r="GC24" s="24">
        <v>268.10000000000002</v>
      </c>
      <c r="GD24" s="20">
        <v>268.10000000000002</v>
      </c>
      <c r="GE24" s="20">
        <f t="shared" si="47"/>
        <v>100</v>
      </c>
      <c r="GF24" s="24"/>
      <c r="GG24" s="20"/>
      <c r="GH24" s="20"/>
      <c r="GI24" s="24">
        <v>0.3</v>
      </c>
      <c r="GJ24" s="20">
        <v>0.3</v>
      </c>
      <c r="GK24" s="20">
        <f t="shared" si="69"/>
        <v>100</v>
      </c>
      <c r="GL24" s="24">
        <v>328.5</v>
      </c>
      <c r="GM24" s="20">
        <v>328.5</v>
      </c>
      <c r="GN24" s="20">
        <f t="shared" si="48"/>
        <v>100</v>
      </c>
      <c r="GO24" s="24">
        <v>32324.7</v>
      </c>
      <c r="GP24" s="20">
        <v>32324.7</v>
      </c>
      <c r="GQ24" s="20">
        <f t="shared" si="50"/>
        <v>100</v>
      </c>
      <c r="GR24" s="24">
        <v>131250.4</v>
      </c>
      <c r="GS24" s="20">
        <v>131250.4</v>
      </c>
      <c r="GT24" s="20">
        <f t="shared" si="51"/>
        <v>100</v>
      </c>
      <c r="GU24" s="24"/>
      <c r="GV24" s="20"/>
      <c r="GW24" s="20"/>
      <c r="GX24" s="24">
        <v>63.7</v>
      </c>
      <c r="GY24" s="20">
        <v>55.8</v>
      </c>
      <c r="GZ24" s="20">
        <f t="shared" si="85"/>
        <v>87.598116169544738</v>
      </c>
      <c r="HA24" s="24">
        <v>2330.1999999999998</v>
      </c>
      <c r="HB24" s="20">
        <v>2330.1999999999998</v>
      </c>
      <c r="HC24" s="20">
        <f t="shared" si="53"/>
        <v>100</v>
      </c>
      <c r="HD24" s="24">
        <v>7118.2</v>
      </c>
      <c r="HE24" s="20">
        <v>7101.0042800000001</v>
      </c>
      <c r="HF24" s="20">
        <f t="shared" si="54"/>
        <v>99.758426006574695</v>
      </c>
      <c r="HG24" s="24">
        <v>790.4</v>
      </c>
      <c r="HH24" s="20">
        <v>589.72572000000002</v>
      </c>
      <c r="HI24" s="20">
        <f t="shared" si="55"/>
        <v>74.611047570850204</v>
      </c>
      <c r="HJ24" s="25"/>
      <c r="HK24" s="20"/>
      <c r="HL24" s="20"/>
      <c r="HM24" s="25"/>
      <c r="HN24" s="20"/>
      <c r="HO24" s="20"/>
      <c r="HP24" s="24">
        <v>464.5</v>
      </c>
      <c r="HQ24" s="20">
        <v>448.96595000000002</v>
      </c>
      <c r="HR24" s="20">
        <f t="shared" si="60"/>
        <v>96.655748116254045</v>
      </c>
      <c r="HS24" s="24">
        <v>1545.3</v>
      </c>
      <c r="HT24" s="20">
        <v>1545.3</v>
      </c>
      <c r="HU24" s="20">
        <f t="shared" si="102"/>
        <v>100</v>
      </c>
      <c r="HV24" s="24">
        <v>18.399999999999999</v>
      </c>
      <c r="HW24" s="20">
        <v>13</v>
      </c>
      <c r="HX24" s="20">
        <f t="shared" si="103"/>
        <v>70.652173913043484</v>
      </c>
      <c r="HY24" s="24">
        <v>1.4</v>
      </c>
      <c r="HZ24" s="20">
        <v>1.4</v>
      </c>
      <c r="IA24" s="20">
        <f t="shared" si="62"/>
        <v>100</v>
      </c>
      <c r="IB24" s="24"/>
      <c r="IC24" s="20"/>
      <c r="ID24" s="20"/>
      <c r="IE24" s="24"/>
      <c r="IF24" s="20"/>
      <c r="IG24" s="20"/>
      <c r="IH24" s="26">
        <f t="shared" si="104"/>
        <v>0</v>
      </c>
      <c r="II24" s="26">
        <f t="shared" si="104"/>
        <v>0</v>
      </c>
      <c r="IJ24" s="17" t="s">
        <v>188</v>
      </c>
      <c r="IK24" s="21"/>
      <c r="IL24" s="20"/>
      <c r="IM24" s="20"/>
      <c r="IN24" s="21"/>
      <c r="IO24" s="20"/>
      <c r="IP24" s="20"/>
      <c r="IQ24" s="15">
        <f t="shared" si="87"/>
        <v>286571.80422000005</v>
      </c>
      <c r="IR24" s="15">
        <f t="shared" si="88"/>
        <v>284782.12546999997</v>
      </c>
      <c r="IS24" s="15">
        <f t="shared" si="89"/>
        <v>99.375486798196604</v>
      </c>
    </row>
    <row r="25" spans="1:253" x14ac:dyDescent="0.2">
      <c r="A25" s="19" t="s">
        <v>101</v>
      </c>
      <c r="B25" s="16">
        <f t="shared" si="71"/>
        <v>147534.1</v>
      </c>
      <c r="C25" s="16">
        <f t="shared" si="72"/>
        <v>147534.1</v>
      </c>
      <c r="D25" s="15">
        <f t="shared" si="73"/>
        <v>100</v>
      </c>
      <c r="E25" s="20"/>
      <c r="F25" s="20"/>
      <c r="G25" s="20"/>
      <c r="H25" s="21">
        <v>85153.600000000006</v>
      </c>
      <c r="I25" s="20">
        <v>85153.600000000006</v>
      </c>
      <c r="J25" s="20">
        <f t="shared" si="1"/>
        <v>100</v>
      </c>
      <c r="K25" s="21">
        <v>62380.5</v>
      </c>
      <c r="L25" s="20">
        <v>62380.5</v>
      </c>
      <c r="M25" s="20">
        <f t="shared" si="74"/>
        <v>100.00000000000001</v>
      </c>
      <c r="N25" s="20"/>
      <c r="O25" s="20"/>
      <c r="P25" s="20"/>
      <c r="Q25" s="16">
        <f t="shared" si="75"/>
        <v>340640.66834999999</v>
      </c>
      <c r="R25" s="16">
        <f t="shared" si="76"/>
        <v>340629.69874999998</v>
      </c>
      <c r="S25" s="15">
        <f t="shared" si="77"/>
        <v>99.996779715101809</v>
      </c>
      <c r="T25" s="20">
        <v>2656</v>
      </c>
      <c r="U25" s="20">
        <v>2656</v>
      </c>
      <c r="V25" s="20">
        <f t="shared" si="78"/>
        <v>100</v>
      </c>
      <c r="W25" s="21">
        <v>74265.676999999996</v>
      </c>
      <c r="X25" s="20">
        <v>74265.676999999996</v>
      </c>
      <c r="Y25" s="20">
        <f>X25/W25%</f>
        <v>100</v>
      </c>
      <c r="Z25" s="21">
        <v>69548.5</v>
      </c>
      <c r="AA25" s="20">
        <v>69548.5</v>
      </c>
      <c r="AB25" s="20">
        <f t="shared" ref="AB25:AB30" si="132">AA25/Z25%</f>
        <v>100</v>
      </c>
      <c r="AC25" s="21">
        <v>7544.7839999999997</v>
      </c>
      <c r="AD25" s="20">
        <v>7544.7839999999997</v>
      </c>
      <c r="AE25" s="20">
        <f t="shared" ref="AE25:AE30" si="133">AD25/AC25%</f>
        <v>100</v>
      </c>
      <c r="AF25" s="21">
        <v>5139.3</v>
      </c>
      <c r="AG25" s="20">
        <v>5139.3</v>
      </c>
      <c r="AH25" s="20">
        <f t="shared" ref="AH25:AH30" si="134">AG25/AF25%</f>
        <v>100</v>
      </c>
      <c r="AI25" s="21">
        <v>143465.70000000001</v>
      </c>
      <c r="AJ25" s="20">
        <v>143465.70000000001</v>
      </c>
      <c r="AK25" s="20">
        <f>AJ25/AI25%</f>
        <v>100</v>
      </c>
      <c r="AL25" s="21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1"/>
      <c r="AY25" s="20"/>
      <c r="AZ25" s="20"/>
      <c r="BA25" s="21">
        <v>6257.6139999999996</v>
      </c>
      <c r="BB25" s="20">
        <v>6246.6444000000001</v>
      </c>
      <c r="BC25" s="20">
        <f>BB25/BA25%</f>
        <v>99.824699957523762</v>
      </c>
      <c r="BD25" s="21">
        <v>500</v>
      </c>
      <c r="BE25" s="20">
        <v>500</v>
      </c>
      <c r="BF25" s="20">
        <f>BE25/BD25%</f>
        <v>100</v>
      </c>
      <c r="BG25" s="21"/>
      <c r="BH25" s="20"/>
      <c r="BI25" s="20"/>
      <c r="BJ25" s="22"/>
      <c r="BK25" s="20"/>
      <c r="BL25" s="20"/>
      <c r="BM25" s="21">
        <v>3107.52</v>
      </c>
      <c r="BN25" s="20">
        <v>3107.52</v>
      </c>
      <c r="BO25" s="20">
        <f t="shared" si="14"/>
        <v>100</v>
      </c>
      <c r="BP25" s="21">
        <v>3424.5</v>
      </c>
      <c r="BQ25" s="20">
        <v>3424.5</v>
      </c>
      <c r="BR25" s="20">
        <f>BQ25/BP25%</f>
        <v>100.00000000000001</v>
      </c>
      <c r="BS25" s="20"/>
      <c r="BT25" s="20"/>
      <c r="BU25" s="20"/>
      <c r="BV25" s="21"/>
      <c r="BW25" s="20"/>
      <c r="BX25" s="20"/>
      <c r="BY25" s="20"/>
      <c r="BZ25" s="20"/>
      <c r="CA25" s="20"/>
      <c r="CB25" s="20"/>
      <c r="CC25" s="20"/>
      <c r="CD25" s="20"/>
      <c r="CE25" s="21">
        <v>12.9</v>
      </c>
      <c r="CF25" s="21">
        <v>12.9</v>
      </c>
      <c r="CG25" s="23">
        <f t="shared" si="128"/>
        <v>100</v>
      </c>
      <c r="CH25" s="22"/>
      <c r="CI25" s="22"/>
      <c r="CJ25" s="23"/>
      <c r="CK25" s="21">
        <v>3417.9389999999999</v>
      </c>
      <c r="CL25" s="21">
        <v>3417.9389999999999</v>
      </c>
      <c r="CM25" s="23">
        <f t="shared" si="131"/>
        <v>100</v>
      </c>
      <c r="CN25" s="23"/>
      <c r="CO25" s="23"/>
      <c r="CP25" s="23"/>
      <c r="CQ25" s="21">
        <v>1414.7270000000001</v>
      </c>
      <c r="CR25" s="20">
        <v>1414.7270000000001</v>
      </c>
      <c r="CS25" s="23">
        <f t="shared" si="98"/>
        <v>100</v>
      </c>
      <c r="CT25" s="21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1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1"/>
      <c r="EH25" s="20"/>
      <c r="EI25" s="23"/>
      <c r="EJ25" s="21"/>
      <c r="EK25" s="20"/>
      <c r="EL25" s="23"/>
      <c r="EM25" s="21">
        <v>526.4</v>
      </c>
      <c r="EN25" s="20">
        <v>526.4</v>
      </c>
      <c r="EO25" s="23">
        <f t="shared" si="36"/>
        <v>100.00000000000001</v>
      </c>
      <c r="EP25" s="21"/>
      <c r="EQ25" s="20"/>
      <c r="ER25" s="23"/>
      <c r="ES25" s="21">
        <v>13314.85635</v>
      </c>
      <c r="ET25" s="20">
        <v>13314.85635</v>
      </c>
      <c r="EU25" s="23">
        <f t="shared" si="127"/>
        <v>100</v>
      </c>
      <c r="EV25" s="21">
        <v>6044.2510000000002</v>
      </c>
      <c r="EW25" s="20">
        <v>6044.2510000000002</v>
      </c>
      <c r="EX25" s="23">
        <f t="shared" si="81"/>
        <v>100</v>
      </c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16">
        <f t="shared" si="82"/>
        <v>340342.97000000003</v>
      </c>
      <c r="FL25" s="16">
        <f t="shared" si="83"/>
        <v>339122.054</v>
      </c>
      <c r="FM25" s="15">
        <f t="shared" si="84"/>
        <v>99.641268923521466</v>
      </c>
      <c r="FN25" s="24">
        <v>5395</v>
      </c>
      <c r="FO25" s="24">
        <v>5395</v>
      </c>
      <c r="FP25" s="20">
        <f t="shared" si="100"/>
        <v>100</v>
      </c>
      <c r="FQ25" s="24">
        <v>332.5</v>
      </c>
      <c r="FR25" s="20">
        <v>332.5</v>
      </c>
      <c r="FS25" s="20">
        <f t="shared" si="101"/>
        <v>100</v>
      </c>
      <c r="FT25" s="24">
        <v>405.8</v>
      </c>
      <c r="FU25" s="20">
        <v>405.8</v>
      </c>
      <c r="FV25" s="20">
        <f t="shared" si="46"/>
        <v>100</v>
      </c>
      <c r="FW25" s="24"/>
      <c r="FX25" s="20"/>
      <c r="FY25" s="20"/>
      <c r="FZ25" s="24"/>
      <c r="GA25" s="20"/>
      <c r="GB25" s="20"/>
      <c r="GC25" s="24">
        <v>68.900000000000006</v>
      </c>
      <c r="GD25" s="20">
        <v>68.900000000000006</v>
      </c>
      <c r="GE25" s="20">
        <f t="shared" si="47"/>
        <v>100</v>
      </c>
      <c r="GF25" s="24"/>
      <c r="GG25" s="20"/>
      <c r="GH25" s="20"/>
      <c r="GI25" s="24">
        <v>0.1</v>
      </c>
      <c r="GJ25" s="20">
        <v>0.1</v>
      </c>
      <c r="GK25" s="20">
        <f t="shared" si="69"/>
        <v>100</v>
      </c>
      <c r="GL25" s="24">
        <v>1163.8</v>
      </c>
      <c r="GM25" s="20">
        <v>764.95399999999995</v>
      </c>
      <c r="GN25" s="20">
        <f t="shared" si="48"/>
        <v>65.728991235607495</v>
      </c>
      <c r="GO25" s="24">
        <v>74202.2</v>
      </c>
      <c r="GP25" s="20">
        <v>74202.2</v>
      </c>
      <c r="GQ25" s="20">
        <f t="shared" si="50"/>
        <v>100</v>
      </c>
      <c r="GR25" s="24">
        <v>223687.2</v>
      </c>
      <c r="GS25" s="20">
        <v>223687.2</v>
      </c>
      <c r="GT25" s="20">
        <f t="shared" si="51"/>
        <v>99.999999999999986</v>
      </c>
      <c r="GU25" s="24">
        <v>75.8</v>
      </c>
      <c r="GV25" s="20">
        <v>75.8</v>
      </c>
      <c r="GW25" s="20">
        <f>GV25/GU25%</f>
        <v>100</v>
      </c>
      <c r="GX25" s="24">
        <v>127.3</v>
      </c>
      <c r="GY25" s="20">
        <v>87.9</v>
      </c>
      <c r="GZ25" s="20">
        <f t="shared" si="85"/>
        <v>69.049489395129626</v>
      </c>
      <c r="HA25" s="24">
        <v>3471.7</v>
      </c>
      <c r="HB25" s="20">
        <v>3436</v>
      </c>
      <c r="HC25" s="20">
        <f t="shared" si="53"/>
        <v>98.971685341475364</v>
      </c>
      <c r="HD25" s="24">
        <f>812.27+25091.1</f>
        <v>25903.37</v>
      </c>
      <c r="HE25" s="20">
        <v>25616.958999999999</v>
      </c>
      <c r="HF25" s="20">
        <f t="shared" si="54"/>
        <v>98.8943098909524</v>
      </c>
      <c r="HG25" s="24">
        <v>2693.9</v>
      </c>
      <c r="HH25" s="20">
        <v>2294.6999999999998</v>
      </c>
      <c r="HI25" s="20">
        <f t="shared" si="55"/>
        <v>85.18133561008203</v>
      </c>
      <c r="HJ25" s="25"/>
      <c r="HK25" s="20"/>
      <c r="HL25" s="20"/>
      <c r="HM25" s="25"/>
      <c r="HN25" s="20"/>
      <c r="HO25" s="20"/>
      <c r="HP25" s="24">
        <v>611.9</v>
      </c>
      <c r="HQ25" s="20">
        <v>550.64099999999996</v>
      </c>
      <c r="HR25" s="20">
        <f t="shared" si="60"/>
        <v>89.988723647654837</v>
      </c>
      <c r="HS25" s="24">
        <v>2126</v>
      </c>
      <c r="HT25" s="20">
        <v>2126</v>
      </c>
      <c r="HU25" s="20">
        <f t="shared" si="102"/>
        <v>99.999999999999986</v>
      </c>
      <c r="HV25" s="24">
        <v>74.2</v>
      </c>
      <c r="HW25" s="20">
        <v>74.2</v>
      </c>
      <c r="HX25" s="20">
        <f t="shared" si="103"/>
        <v>100</v>
      </c>
      <c r="HY25" s="24">
        <v>3.3</v>
      </c>
      <c r="HZ25" s="20">
        <v>3.2</v>
      </c>
      <c r="IA25" s="20">
        <f t="shared" si="62"/>
        <v>96.969696969696969</v>
      </c>
      <c r="IB25" s="24"/>
      <c r="IC25" s="20"/>
      <c r="ID25" s="20"/>
      <c r="IE25" s="24"/>
      <c r="IF25" s="20"/>
      <c r="IG25" s="20"/>
      <c r="IH25" s="26">
        <f t="shared" si="104"/>
        <v>0</v>
      </c>
      <c r="II25" s="26">
        <f t="shared" si="104"/>
        <v>0</v>
      </c>
      <c r="IJ25" s="17" t="s">
        <v>188</v>
      </c>
      <c r="IK25" s="21"/>
      <c r="IL25" s="20"/>
      <c r="IM25" s="20"/>
      <c r="IN25" s="21"/>
      <c r="IO25" s="20"/>
      <c r="IP25" s="20"/>
      <c r="IQ25" s="15">
        <f t="shared" si="87"/>
        <v>828517.73835</v>
      </c>
      <c r="IR25" s="15">
        <f t="shared" si="88"/>
        <v>827285.85274999996</v>
      </c>
      <c r="IS25" s="15">
        <f t="shared" si="89"/>
        <v>99.851314517121452</v>
      </c>
    </row>
    <row r="26" spans="1:253" x14ac:dyDescent="0.2">
      <c r="A26" s="19" t="s">
        <v>102</v>
      </c>
      <c r="B26" s="16">
        <f t="shared" si="71"/>
        <v>101435.8</v>
      </c>
      <c r="C26" s="16">
        <f t="shared" si="72"/>
        <v>101435.8</v>
      </c>
      <c r="D26" s="15">
        <f t="shared" si="73"/>
        <v>100</v>
      </c>
      <c r="E26" s="20"/>
      <c r="F26" s="20"/>
      <c r="G26" s="20"/>
      <c r="H26" s="21">
        <v>64428.800000000003</v>
      </c>
      <c r="I26" s="20">
        <v>64428.800000000003</v>
      </c>
      <c r="J26" s="20">
        <f t="shared" si="1"/>
        <v>100</v>
      </c>
      <c r="K26" s="21">
        <v>37007</v>
      </c>
      <c r="L26" s="20">
        <v>37007</v>
      </c>
      <c r="M26" s="20">
        <f t="shared" si="74"/>
        <v>100</v>
      </c>
      <c r="N26" s="20"/>
      <c r="O26" s="20"/>
      <c r="P26" s="20"/>
      <c r="Q26" s="16">
        <f t="shared" si="75"/>
        <v>114320.14</v>
      </c>
      <c r="R26" s="16">
        <f t="shared" si="76"/>
        <v>114207.232</v>
      </c>
      <c r="S26" s="15">
        <f t="shared" si="77"/>
        <v>99.901235250411702</v>
      </c>
      <c r="T26" s="20">
        <v>1620.3</v>
      </c>
      <c r="U26" s="20">
        <v>1620.3</v>
      </c>
      <c r="V26" s="20">
        <f t="shared" si="78"/>
        <v>100</v>
      </c>
      <c r="W26" s="21">
        <v>32742.805</v>
      </c>
      <c r="X26" s="20">
        <v>32742.805</v>
      </c>
      <c r="Y26" s="20">
        <f>X26/W26%</f>
        <v>100</v>
      </c>
      <c r="Z26" s="21">
        <v>19578.2</v>
      </c>
      <c r="AA26" s="20">
        <v>19578.2</v>
      </c>
      <c r="AB26" s="20">
        <f t="shared" si="132"/>
        <v>100</v>
      </c>
      <c r="AC26" s="21">
        <v>9006.9480000000003</v>
      </c>
      <c r="AD26" s="20">
        <v>9006.9480000000003</v>
      </c>
      <c r="AE26" s="20">
        <f t="shared" si="133"/>
        <v>100</v>
      </c>
      <c r="AF26" s="21">
        <v>5612.9</v>
      </c>
      <c r="AG26" s="20">
        <v>5612.9</v>
      </c>
      <c r="AH26" s="20">
        <f t="shared" si="134"/>
        <v>100</v>
      </c>
      <c r="AI26" s="21">
        <v>35115.699999999997</v>
      </c>
      <c r="AJ26" s="20">
        <v>35115.699999999997</v>
      </c>
      <c r="AK26" s="20">
        <f>AJ26/AI26%</f>
        <v>100</v>
      </c>
      <c r="AL26" s="21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1"/>
      <c r="AY26" s="20"/>
      <c r="AZ26" s="20"/>
      <c r="BA26" s="21"/>
      <c r="BB26" s="20"/>
      <c r="BC26" s="20"/>
      <c r="BD26" s="21"/>
      <c r="BE26" s="20"/>
      <c r="BF26" s="20"/>
      <c r="BG26" s="21"/>
      <c r="BH26" s="20"/>
      <c r="BI26" s="20"/>
      <c r="BJ26" s="22"/>
      <c r="BK26" s="20"/>
      <c r="BL26" s="20"/>
      <c r="BM26" s="21">
        <v>1270.08</v>
      </c>
      <c r="BN26" s="20">
        <v>1270.08</v>
      </c>
      <c r="BO26" s="20">
        <f t="shared" si="14"/>
        <v>100</v>
      </c>
      <c r="BP26" s="21"/>
      <c r="BQ26" s="20"/>
      <c r="BR26" s="20"/>
      <c r="BS26" s="20"/>
      <c r="BT26" s="20"/>
      <c r="BU26" s="20"/>
      <c r="BV26" s="21">
        <v>1845.6369999999999</v>
      </c>
      <c r="BW26" s="20">
        <v>1845.6369999999999</v>
      </c>
      <c r="BX26" s="20">
        <f t="shared" si="68"/>
        <v>100</v>
      </c>
      <c r="BY26" s="20"/>
      <c r="BZ26" s="20"/>
      <c r="CA26" s="20"/>
      <c r="CB26" s="20"/>
      <c r="CC26" s="20"/>
      <c r="CD26" s="20"/>
      <c r="CE26" s="21">
        <v>110.15</v>
      </c>
      <c r="CF26" s="21">
        <v>110.15</v>
      </c>
      <c r="CG26" s="23">
        <f t="shared" ref="CG26:CG38" si="135">CF26/CE26%</f>
        <v>99.999999999999986</v>
      </c>
      <c r="CH26" s="22"/>
      <c r="CI26" s="22"/>
      <c r="CJ26" s="23"/>
      <c r="CK26" s="21">
        <v>478.72199999999998</v>
      </c>
      <c r="CL26" s="21">
        <v>478.72199999999998</v>
      </c>
      <c r="CM26" s="23">
        <f>CL26/CK26%</f>
        <v>100</v>
      </c>
      <c r="CN26" s="23"/>
      <c r="CO26" s="23"/>
      <c r="CP26" s="23"/>
      <c r="CQ26" s="21">
        <v>553.81700000000001</v>
      </c>
      <c r="CR26" s="20">
        <v>553.81700000000001</v>
      </c>
      <c r="CS26" s="23">
        <f t="shared" si="98"/>
        <v>100</v>
      </c>
      <c r="CT26" s="21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1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1"/>
      <c r="EH26" s="20"/>
      <c r="EI26" s="23"/>
      <c r="EJ26" s="21"/>
      <c r="EK26" s="20"/>
      <c r="EL26" s="23"/>
      <c r="EM26" s="21">
        <v>714.72400000000005</v>
      </c>
      <c r="EN26" s="20">
        <v>601.81600000000003</v>
      </c>
      <c r="EO26" s="23">
        <f t="shared" si="36"/>
        <v>84.202573301022497</v>
      </c>
      <c r="EP26" s="21">
        <v>852.32</v>
      </c>
      <c r="EQ26" s="20">
        <v>852.32</v>
      </c>
      <c r="ER26" s="23">
        <f t="shared" si="106"/>
        <v>100</v>
      </c>
      <c r="ES26" s="21">
        <v>2239</v>
      </c>
      <c r="ET26" s="20">
        <v>2239</v>
      </c>
      <c r="EU26" s="23">
        <f t="shared" si="127"/>
        <v>100</v>
      </c>
      <c r="EV26" s="21">
        <v>2578.837</v>
      </c>
      <c r="EW26" s="20">
        <v>2578.837</v>
      </c>
      <c r="EX26" s="23">
        <f t="shared" si="81"/>
        <v>100</v>
      </c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16">
        <f t="shared" si="82"/>
        <v>168242.3</v>
      </c>
      <c r="FL26" s="16">
        <f t="shared" si="83"/>
        <v>168174.06195</v>
      </c>
      <c r="FM26" s="15">
        <f t="shared" si="84"/>
        <v>99.959440610357802</v>
      </c>
      <c r="FN26" s="24">
        <v>1463</v>
      </c>
      <c r="FO26" s="24">
        <v>1463</v>
      </c>
      <c r="FP26" s="20">
        <f t="shared" si="100"/>
        <v>100</v>
      </c>
      <c r="FQ26" s="24">
        <v>192.5</v>
      </c>
      <c r="FR26" s="20">
        <v>192.5</v>
      </c>
      <c r="FS26" s="20">
        <f t="shared" si="101"/>
        <v>100</v>
      </c>
      <c r="FT26" s="24">
        <v>181.6</v>
      </c>
      <c r="FU26" s="20">
        <v>181.6</v>
      </c>
      <c r="FV26" s="20">
        <f t="shared" si="46"/>
        <v>100</v>
      </c>
      <c r="FW26" s="24"/>
      <c r="FX26" s="20"/>
      <c r="FY26" s="20"/>
      <c r="FZ26" s="24"/>
      <c r="GA26" s="20"/>
      <c r="GB26" s="20"/>
      <c r="GC26" s="24"/>
      <c r="GD26" s="20"/>
      <c r="GE26" s="20"/>
      <c r="GF26" s="24"/>
      <c r="GG26" s="20"/>
      <c r="GH26" s="20"/>
      <c r="GI26" s="24"/>
      <c r="GJ26" s="20"/>
      <c r="GK26" s="20"/>
      <c r="GL26" s="24">
        <v>820.8</v>
      </c>
      <c r="GM26" s="20">
        <v>820.8</v>
      </c>
      <c r="GN26" s="20">
        <f t="shared" si="48"/>
        <v>99.999999999999986</v>
      </c>
      <c r="GO26" s="24">
        <v>30394</v>
      </c>
      <c r="GP26" s="20">
        <v>30394</v>
      </c>
      <c r="GQ26" s="20">
        <f t="shared" si="50"/>
        <v>100</v>
      </c>
      <c r="GR26" s="24">
        <v>122783.6</v>
      </c>
      <c r="GS26" s="20">
        <v>122783.6</v>
      </c>
      <c r="GT26" s="20">
        <f t="shared" si="51"/>
        <v>100</v>
      </c>
      <c r="GU26" s="24"/>
      <c r="GV26" s="20"/>
      <c r="GW26" s="20"/>
      <c r="GX26" s="24">
        <v>95.5</v>
      </c>
      <c r="GY26" s="20">
        <v>80.099999999999994</v>
      </c>
      <c r="GZ26" s="20">
        <f t="shared" si="85"/>
        <v>83.874345549738223</v>
      </c>
      <c r="HA26" s="24">
        <v>2999.2</v>
      </c>
      <c r="HB26" s="20">
        <v>2999.2</v>
      </c>
      <c r="HC26" s="20">
        <f t="shared" si="53"/>
        <v>100</v>
      </c>
      <c r="HD26" s="24">
        <f>23.5+5998.3</f>
        <v>6021.8</v>
      </c>
      <c r="HE26" s="20">
        <v>5989.4830000000002</v>
      </c>
      <c r="HF26" s="20">
        <f t="shared" si="54"/>
        <v>99.463333222624456</v>
      </c>
      <c r="HG26" s="24">
        <v>1005.4</v>
      </c>
      <c r="HH26" s="20">
        <v>1005.2</v>
      </c>
      <c r="HI26" s="20">
        <f t="shared" si="55"/>
        <v>99.980107419932366</v>
      </c>
      <c r="HJ26" s="25">
        <v>825</v>
      </c>
      <c r="HK26" s="20">
        <v>825</v>
      </c>
      <c r="HL26" s="20">
        <f t="shared" si="56"/>
        <v>100</v>
      </c>
      <c r="HM26" s="25">
        <v>1</v>
      </c>
      <c r="HN26" s="20">
        <v>1</v>
      </c>
      <c r="HO26" s="20">
        <f t="shared" ref="HO26" si="136">HN26/HM26%</f>
        <v>100</v>
      </c>
      <c r="HP26" s="24">
        <v>463.9</v>
      </c>
      <c r="HQ26" s="20">
        <v>462.47895</v>
      </c>
      <c r="HR26" s="20">
        <f t="shared" si="60"/>
        <v>99.693673205432219</v>
      </c>
      <c r="HS26" s="24">
        <v>975.4</v>
      </c>
      <c r="HT26" s="20">
        <v>975.4</v>
      </c>
      <c r="HU26" s="20">
        <f t="shared" si="102"/>
        <v>100</v>
      </c>
      <c r="HV26" s="24">
        <v>18.899999999999999</v>
      </c>
      <c r="HW26" s="20">
        <v>0</v>
      </c>
      <c r="HX26" s="20">
        <f t="shared" si="103"/>
        <v>0</v>
      </c>
      <c r="HY26" s="24">
        <v>0.7</v>
      </c>
      <c r="HZ26" s="20">
        <v>0.7</v>
      </c>
      <c r="IA26" s="20">
        <f t="shared" si="62"/>
        <v>100</v>
      </c>
      <c r="IB26" s="24"/>
      <c r="IC26" s="20"/>
      <c r="ID26" s="20"/>
      <c r="IE26" s="24"/>
      <c r="IF26" s="20"/>
      <c r="IG26" s="20"/>
      <c r="IH26" s="26">
        <f t="shared" si="104"/>
        <v>0</v>
      </c>
      <c r="II26" s="26">
        <f t="shared" si="104"/>
        <v>0</v>
      </c>
      <c r="IJ26" s="17" t="s">
        <v>188</v>
      </c>
      <c r="IK26" s="21"/>
      <c r="IL26" s="20"/>
      <c r="IM26" s="20"/>
      <c r="IN26" s="21"/>
      <c r="IO26" s="20"/>
      <c r="IP26" s="20"/>
      <c r="IQ26" s="15">
        <f t="shared" si="87"/>
        <v>383998.24</v>
      </c>
      <c r="IR26" s="15">
        <f t="shared" si="88"/>
        <v>383817.09395000001</v>
      </c>
      <c r="IS26" s="15">
        <f t="shared" si="89"/>
        <v>99.952826333266529</v>
      </c>
    </row>
    <row r="27" spans="1:253" ht="28.5" customHeight="1" x14ac:dyDescent="0.2">
      <c r="A27" s="19" t="s">
        <v>105</v>
      </c>
      <c r="B27" s="16">
        <f t="shared" si="71"/>
        <v>101289</v>
      </c>
      <c r="C27" s="16">
        <f t="shared" si="72"/>
        <v>101289</v>
      </c>
      <c r="D27" s="15">
        <f t="shared" si="73"/>
        <v>100</v>
      </c>
      <c r="E27" s="20"/>
      <c r="F27" s="20"/>
      <c r="G27" s="20"/>
      <c r="H27" s="21">
        <v>64611</v>
      </c>
      <c r="I27" s="20">
        <v>64611</v>
      </c>
      <c r="J27" s="20">
        <f t="shared" si="1"/>
        <v>100</v>
      </c>
      <c r="K27" s="21">
        <v>36678</v>
      </c>
      <c r="L27" s="20">
        <v>36678</v>
      </c>
      <c r="M27" s="20">
        <f t="shared" si="74"/>
        <v>100.00000000000001</v>
      </c>
      <c r="N27" s="20"/>
      <c r="O27" s="20"/>
      <c r="P27" s="20"/>
      <c r="Q27" s="16">
        <f t="shared" si="75"/>
        <v>120696.18947</v>
      </c>
      <c r="R27" s="16">
        <f t="shared" si="76"/>
        <v>120276.82322999999</v>
      </c>
      <c r="S27" s="15">
        <f t="shared" si="77"/>
        <v>99.652543927159982</v>
      </c>
      <c r="T27" s="20">
        <v>1951</v>
      </c>
      <c r="U27" s="20">
        <v>1951</v>
      </c>
      <c r="V27" s="20">
        <f t="shared" si="78"/>
        <v>99.999999999999986</v>
      </c>
      <c r="W27" s="21">
        <v>1538.4</v>
      </c>
      <c r="X27" s="20">
        <v>1538.4</v>
      </c>
      <c r="Y27" s="20">
        <f>X27/W27%</f>
        <v>100</v>
      </c>
      <c r="Z27" s="21">
        <v>50701.1</v>
      </c>
      <c r="AA27" s="20">
        <v>50701.1</v>
      </c>
      <c r="AB27" s="20">
        <f t="shared" si="132"/>
        <v>100</v>
      </c>
      <c r="AC27" s="21">
        <v>6984.4319999999998</v>
      </c>
      <c r="AD27" s="20">
        <v>6981.6269699999993</v>
      </c>
      <c r="AE27" s="20">
        <f t="shared" si="133"/>
        <v>99.95983882440261</v>
      </c>
      <c r="AF27" s="21">
        <v>8342.7999999999993</v>
      </c>
      <c r="AG27" s="20">
        <v>8342.7999999999993</v>
      </c>
      <c r="AH27" s="20">
        <f t="shared" si="134"/>
        <v>100</v>
      </c>
      <c r="AI27" s="21">
        <v>15551.4</v>
      </c>
      <c r="AJ27" s="20">
        <v>15551.4</v>
      </c>
      <c r="AK27" s="20">
        <f>AJ27/AI27%</f>
        <v>99.999999999999986</v>
      </c>
      <c r="AL27" s="21">
        <v>1880</v>
      </c>
      <c r="AM27" s="20">
        <v>1880</v>
      </c>
      <c r="AN27" s="20">
        <f t="shared" si="116"/>
        <v>100</v>
      </c>
      <c r="AO27" s="20"/>
      <c r="AP27" s="20"/>
      <c r="AQ27" s="20"/>
      <c r="AR27" s="20"/>
      <c r="AS27" s="20"/>
      <c r="AT27" s="20"/>
      <c r="AU27" s="20"/>
      <c r="AV27" s="20"/>
      <c r="AW27" s="20"/>
      <c r="AX27" s="21"/>
      <c r="AY27" s="20"/>
      <c r="AZ27" s="20"/>
      <c r="BA27" s="21">
        <v>4998.3824999999997</v>
      </c>
      <c r="BB27" s="20">
        <v>4998.3824999999997</v>
      </c>
      <c r="BC27" s="20">
        <f>BB27/BA27%</f>
        <v>100</v>
      </c>
      <c r="BD27" s="21"/>
      <c r="BE27" s="20"/>
      <c r="BF27" s="20"/>
      <c r="BG27" s="21">
        <v>2800</v>
      </c>
      <c r="BH27" s="20">
        <v>2483.49089</v>
      </c>
      <c r="BI27" s="20">
        <f>BH27/BG27%</f>
        <v>88.696103214285714</v>
      </c>
      <c r="BJ27" s="22"/>
      <c r="BK27" s="20"/>
      <c r="BL27" s="20"/>
      <c r="BM27" s="21">
        <v>3844.32</v>
      </c>
      <c r="BN27" s="20">
        <v>3844.32</v>
      </c>
      <c r="BO27" s="20">
        <f t="shared" si="14"/>
        <v>99.999999999999986</v>
      </c>
      <c r="BP27" s="21">
        <v>2783.3</v>
      </c>
      <c r="BQ27" s="20">
        <v>2783.3</v>
      </c>
      <c r="BR27" s="20">
        <f>BQ27/BP27%</f>
        <v>100</v>
      </c>
      <c r="BS27" s="20"/>
      <c r="BT27" s="20"/>
      <c r="BU27" s="20"/>
      <c r="BV27" s="21">
        <v>1845.6369999999999</v>
      </c>
      <c r="BW27" s="20">
        <v>1845.6369999999999</v>
      </c>
      <c r="BX27" s="20">
        <f t="shared" si="68"/>
        <v>100</v>
      </c>
      <c r="BY27" s="20"/>
      <c r="BZ27" s="20"/>
      <c r="CA27" s="20"/>
      <c r="CB27" s="20"/>
      <c r="CC27" s="20"/>
      <c r="CD27" s="20"/>
      <c r="CE27" s="21">
        <v>85.632000000000005</v>
      </c>
      <c r="CF27" s="21">
        <v>85.632000000000005</v>
      </c>
      <c r="CG27" s="23">
        <f t="shared" si="135"/>
        <v>100</v>
      </c>
      <c r="CH27" s="22"/>
      <c r="CI27" s="22"/>
      <c r="CJ27" s="23"/>
      <c r="CK27" s="21">
        <v>3560.4659999999999</v>
      </c>
      <c r="CL27" s="21">
        <v>3560.4659999999999</v>
      </c>
      <c r="CM27" s="23">
        <f>CL27/CK27%</f>
        <v>100.00000000000001</v>
      </c>
      <c r="CN27" s="23"/>
      <c r="CO27" s="23"/>
      <c r="CP27" s="23"/>
      <c r="CQ27" s="21">
        <v>2341.0940000000001</v>
      </c>
      <c r="CR27" s="20">
        <v>2341.0940000000001</v>
      </c>
      <c r="CS27" s="23">
        <f t="shared" ref="CS27:CS37" si="137">CR27/CQ27%</f>
        <v>100</v>
      </c>
      <c r="CT27" s="21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1"/>
      <c r="DS27" s="23"/>
      <c r="DT27" s="23"/>
      <c r="DU27" s="23"/>
      <c r="DV27" s="23"/>
      <c r="DW27" s="23"/>
      <c r="DX27" s="23">
        <v>1280.0717999999999</v>
      </c>
      <c r="DY27" s="23">
        <v>1280.0717999999999</v>
      </c>
      <c r="DZ27" s="23">
        <f>DY27/DX27%</f>
        <v>100</v>
      </c>
      <c r="EA27" s="23"/>
      <c r="EB27" s="23"/>
      <c r="EC27" s="23"/>
      <c r="ED27" s="23"/>
      <c r="EE27" s="23"/>
      <c r="EF27" s="23"/>
      <c r="EG27" s="21"/>
      <c r="EH27" s="20"/>
      <c r="EI27" s="23"/>
      <c r="EJ27" s="21">
        <v>400</v>
      </c>
      <c r="EK27" s="20">
        <v>400</v>
      </c>
      <c r="EL27" s="23">
        <f>EK27/EJ27%</f>
        <v>100</v>
      </c>
      <c r="EM27" s="21">
        <v>325</v>
      </c>
      <c r="EN27" s="20">
        <v>325</v>
      </c>
      <c r="EO27" s="23">
        <f t="shared" si="36"/>
        <v>100</v>
      </c>
      <c r="EP27" s="21">
        <v>376.2</v>
      </c>
      <c r="EQ27" s="20">
        <v>376.2</v>
      </c>
      <c r="ER27" s="23">
        <f t="shared" si="106"/>
        <v>100</v>
      </c>
      <c r="ES27" s="21">
        <v>4513.5991699999995</v>
      </c>
      <c r="ET27" s="20">
        <v>4413.5470700000005</v>
      </c>
      <c r="EU27" s="23">
        <f t="shared" ref="EU27:EU37" si="138">ET27/ES27%</f>
        <v>97.783318894043504</v>
      </c>
      <c r="EV27" s="21">
        <v>4593.3549999999996</v>
      </c>
      <c r="EW27" s="20">
        <v>4593.3549999999996</v>
      </c>
      <c r="EX27" s="23">
        <f t="shared" si="81"/>
        <v>100</v>
      </c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16">
        <f t="shared" si="82"/>
        <v>232460.10000000003</v>
      </c>
      <c r="FL27" s="16">
        <f t="shared" si="83"/>
        <v>232216.11086999997</v>
      </c>
      <c r="FM27" s="15">
        <f t="shared" si="84"/>
        <v>99.895040426292496</v>
      </c>
      <c r="FN27" s="24">
        <v>2595</v>
      </c>
      <c r="FO27" s="24">
        <v>2595</v>
      </c>
      <c r="FP27" s="20">
        <f t="shared" ref="FP27:FP37" si="139">FO27/FN27%</f>
        <v>100</v>
      </c>
      <c r="FQ27" s="24">
        <v>227.5</v>
      </c>
      <c r="FR27" s="20">
        <v>227.5</v>
      </c>
      <c r="FS27" s="20">
        <f t="shared" ref="FS27:FS37" si="140">FR27/FQ27%</f>
        <v>100</v>
      </c>
      <c r="FT27" s="24">
        <v>192.2</v>
      </c>
      <c r="FU27" s="20">
        <v>192.2</v>
      </c>
      <c r="FV27" s="20">
        <f t="shared" si="46"/>
        <v>100</v>
      </c>
      <c r="FW27" s="24"/>
      <c r="FX27" s="20"/>
      <c r="FY27" s="20"/>
      <c r="FZ27" s="24"/>
      <c r="GA27" s="28"/>
      <c r="GB27" s="20"/>
      <c r="GC27" s="24"/>
      <c r="GD27" s="20"/>
      <c r="GE27" s="20"/>
      <c r="GF27" s="24">
        <v>0.9</v>
      </c>
      <c r="GG27" s="20">
        <v>0.88</v>
      </c>
      <c r="GH27" s="20">
        <f>GG27/GF27%</f>
        <v>97.777777777777771</v>
      </c>
      <c r="GI27" s="24"/>
      <c r="GJ27" s="20"/>
      <c r="GK27" s="20"/>
      <c r="GL27" s="24">
        <v>639</v>
      </c>
      <c r="GM27" s="20">
        <v>639</v>
      </c>
      <c r="GN27" s="20">
        <f t="shared" si="48"/>
        <v>100</v>
      </c>
      <c r="GO27" s="24">
        <v>66123.199999999997</v>
      </c>
      <c r="GP27" s="20">
        <v>66123.243000000002</v>
      </c>
      <c r="GQ27" s="20">
        <f t="shared" si="50"/>
        <v>100.0000650301256</v>
      </c>
      <c r="GR27" s="24">
        <v>143270.1</v>
      </c>
      <c r="GS27" s="20">
        <v>143270.05699999997</v>
      </c>
      <c r="GT27" s="20">
        <f t="shared" si="51"/>
        <v>99.999969986759254</v>
      </c>
      <c r="GU27" s="24">
        <v>6.8</v>
      </c>
      <c r="GV27" s="20">
        <v>6.7080000000000002</v>
      </c>
      <c r="GW27" s="20">
        <f>GV27/GU27%</f>
        <v>98.647058823529406</v>
      </c>
      <c r="GX27" s="24">
        <v>95.5</v>
      </c>
      <c r="GY27" s="20">
        <v>72</v>
      </c>
      <c r="GZ27" s="20">
        <f t="shared" si="85"/>
        <v>75.392670157068068</v>
      </c>
      <c r="HA27" s="24">
        <v>2840.6</v>
      </c>
      <c r="HB27" s="20">
        <v>2840.6</v>
      </c>
      <c r="HC27" s="20">
        <f t="shared" si="53"/>
        <v>100</v>
      </c>
      <c r="HD27" s="24">
        <v>12008.6</v>
      </c>
      <c r="HE27" s="20">
        <v>11977.09396</v>
      </c>
      <c r="HF27" s="20">
        <f t="shared" si="54"/>
        <v>99.737637692986695</v>
      </c>
      <c r="HG27" s="24">
        <v>1908.2</v>
      </c>
      <c r="HH27" s="20">
        <v>1908.2</v>
      </c>
      <c r="HI27" s="20">
        <f t="shared" si="55"/>
        <v>100</v>
      </c>
      <c r="HJ27" s="25"/>
      <c r="HK27" s="20"/>
      <c r="HL27" s="20"/>
      <c r="HM27" s="25"/>
      <c r="HN27" s="20"/>
      <c r="HO27" s="20"/>
      <c r="HP27" s="24">
        <v>535.79999999999995</v>
      </c>
      <c r="HQ27" s="20">
        <v>359.16890999999998</v>
      </c>
      <c r="HR27" s="20">
        <f t="shared" si="60"/>
        <v>67.034137737961927</v>
      </c>
      <c r="HS27" s="24">
        <v>1980.6</v>
      </c>
      <c r="HT27" s="20">
        <v>1980.6</v>
      </c>
      <c r="HU27" s="20">
        <f t="shared" ref="HU27:HU38" si="141">HT27/HS27%</f>
        <v>100.00000000000001</v>
      </c>
      <c r="HV27" s="24">
        <v>35.1</v>
      </c>
      <c r="HW27" s="20">
        <v>22.86</v>
      </c>
      <c r="HX27" s="20">
        <f>HW27/HV27%</f>
        <v>65.128205128205124</v>
      </c>
      <c r="HY27" s="24">
        <v>1</v>
      </c>
      <c r="HZ27" s="20">
        <v>1</v>
      </c>
      <c r="IA27" s="20">
        <f t="shared" si="62"/>
        <v>100</v>
      </c>
      <c r="IB27" s="24"/>
      <c r="IC27" s="20"/>
      <c r="ID27" s="20"/>
      <c r="IE27" s="24"/>
      <c r="IF27" s="20"/>
      <c r="IG27" s="20"/>
      <c r="IH27" s="26">
        <f t="shared" si="104"/>
        <v>0</v>
      </c>
      <c r="II27" s="26">
        <f t="shared" si="104"/>
        <v>0</v>
      </c>
      <c r="IJ27" s="17" t="s">
        <v>188</v>
      </c>
      <c r="IK27" s="21"/>
      <c r="IL27" s="20"/>
      <c r="IM27" s="20"/>
      <c r="IN27" s="21"/>
      <c r="IO27" s="20"/>
      <c r="IP27" s="20"/>
      <c r="IQ27" s="15">
        <f t="shared" si="87"/>
        <v>454445.28947000002</v>
      </c>
      <c r="IR27" s="15">
        <f t="shared" si="88"/>
        <v>453781.93409999995</v>
      </c>
      <c r="IS27" s="15">
        <f t="shared" si="89"/>
        <v>99.85402965211199</v>
      </c>
    </row>
    <row r="28" spans="1:253" ht="14.25" customHeight="1" x14ac:dyDescent="0.2">
      <c r="A28" s="19" t="s">
        <v>106</v>
      </c>
      <c r="B28" s="16">
        <f t="shared" si="71"/>
        <v>98428.2</v>
      </c>
      <c r="C28" s="16">
        <f t="shared" si="72"/>
        <v>98428.2</v>
      </c>
      <c r="D28" s="15">
        <f t="shared" si="73"/>
        <v>100</v>
      </c>
      <c r="E28" s="20"/>
      <c r="F28" s="20"/>
      <c r="G28" s="20"/>
      <c r="H28" s="21">
        <v>82347</v>
      </c>
      <c r="I28" s="20">
        <v>82347</v>
      </c>
      <c r="J28" s="20">
        <f t="shared" si="1"/>
        <v>100</v>
      </c>
      <c r="K28" s="21">
        <v>16081.2</v>
      </c>
      <c r="L28" s="20">
        <v>16081.2</v>
      </c>
      <c r="M28" s="20">
        <f t="shared" si="74"/>
        <v>100</v>
      </c>
      <c r="N28" s="20"/>
      <c r="O28" s="20"/>
      <c r="P28" s="20"/>
      <c r="Q28" s="16">
        <f t="shared" si="75"/>
        <v>168186.59629999998</v>
      </c>
      <c r="R28" s="16">
        <f t="shared" si="76"/>
        <v>167984.1243</v>
      </c>
      <c r="S28" s="15">
        <f t="shared" si="77"/>
        <v>99.879614663442723</v>
      </c>
      <c r="T28" s="20">
        <v>1484</v>
      </c>
      <c r="U28" s="20">
        <v>1484</v>
      </c>
      <c r="V28" s="20">
        <f t="shared" si="78"/>
        <v>100</v>
      </c>
      <c r="W28" s="21">
        <v>40045.5</v>
      </c>
      <c r="X28" s="20">
        <v>39843.027999999998</v>
      </c>
      <c r="Y28" s="20">
        <f>X28/W28%</f>
        <v>99.494395125544699</v>
      </c>
      <c r="Z28" s="21">
        <v>54082.2</v>
      </c>
      <c r="AA28" s="20">
        <v>54082.2</v>
      </c>
      <c r="AB28" s="20">
        <f t="shared" si="132"/>
        <v>100</v>
      </c>
      <c r="AC28" s="21">
        <v>8000</v>
      </c>
      <c r="AD28" s="20">
        <v>8000</v>
      </c>
      <c r="AE28" s="20">
        <f t="shared" si="133"/>
        <v>100</v>
      </c>
      <c r="AF28" s="21">
        <v>4189.7</v>
      </c>
      <c r="AG28" s="20">
        <v>4189.7</v>
      </c>
      <c r="AH28" s="20">
        <f t="shared" si="134"/>
        <v>100</v>
      </c>
      <c r="AI28" s="21">
        <v>33747.800000000003</v>
      </c>
      <c r="AJ28" s="20">
        <v>33747.800000000003</v>
      </c>
      <c r="AK28" s="20">
        <f>AJ28/AI28%</f>
        <v>100</v>
      </c>
      <c r="AL28" s="21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1"/>
      <c r="AY28" s="20"/>
      <c r="AZ28" s="20"/>
      <c r="BA28" s="21"/>
      <c r="BB28" s="20"/>
      <c r="BC28" s="20"/>
      <c r="BD28" s="21"/>
      <c r="BE28" s="20"/>
      <c r="BF28" s="20"/>
      <c r="BG28" s="21"/>
      <c r="BH28" s="20"/>
      <c r="BI28" s="20"/>
      <c r="BJ28" s="22"/>
      <c r="BK28" s="20"/>
      <c r="BL28" s="20"/>
      <c r="BM28" s="21">
        <v>3575.88</v>
      </c>
      <c r="BN28" s="20">
        <v>3575.88</v>
      </c>
      <c r="BO28" s="20">
        <f t="shared" si="14"/>
        <v>100</v>
      </c>
      <c r="BP28" s="21">
        <v>1704</v>
      </c>
      <c r="BQ28" s="20">
        <v>1704</v>
      </c>
      <c r="BR28" s="20">
        <f>BQ28/BP28%</f>
        <v>100</v>
      </c>
      <c r="BS28" s="20"/>
      <c r="BT28" s="20"/>
      <c r="BU28" s="20"/>
      <c r="BV28" s="21">
        <v>1845.6369999999999</v>
      </c>
      <c r="BW28" s="20">
        <v>1845.6369999999999</v>
      </c>
      <c r="BX28" s="20">
        <f t="shared" si="68"/>
        <v>100</v>
      </c>
      <c r="BY28" s="20"/>
      <c r="BZ28" s="20"/>
      <c r="CA28" s="20"/>
      <c r="CB28" s="20"/>
      <c r="CC28" s="20"/>
      <c r="CD28" s="20"/>
      <c r="CE28" s="21">
        <v>74.430000000000007</v>
      </c>
      <c r="CF28" s="21">
        <v>74.430000000000007</v>
      </c>
      <c r="CG28" s="23">
        <f t="shared" si="135"/>
        <v>100</v>
      </c>
      <c r="CH28" s="22"/>
      <c r="CI28" s="22"/>
      <c r="CJ28" s="23"/>
      <c r="CK28" s="21">
        <v>3446.6482000000001</v>
      </c>
      <c r="CL28" s="21">
        <v>3446.6482000000001</v>
      </c>
      <c r="CM28" s="23">
        <f>CL28/CK28%</f>
        <v>100</v>
      </c>
      <c r="CN28" s="23"/>
      <c r="CO28" s="23"/>
      <c r="CP28" s="23"/>
      <c r="CQ28" s="21">
        <v>2282.777</v>
      </c>
      <c r="CR28" s="20">
        <v>2282.777</v>
      </c>
      <c r="CS28" s="23">
        <f t="shared" si="137"/>
        <v>100</v>
      </c>
      <c r="CT28" s="21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1"/>
      <c r="DS28" s="23"/>
      <c r="DT28" s="23"/>
      <c r="DU28" s="23"/>
      <c r="DV28" s="23"/>
      <c r="DW28" s="23"/>
      <c r="DX28" s="23"/>
      <c r="DY28" s="23"/>
      <c r="DZ28" s="23"/>
      <c r="EA28" s="23">
        <v>300</v>
      </c>
      <c r="EB28" s="23">
        <v>300</v>
      </c>
      <c r="EC28" s="23">
        <f>EB28/EA28%</f>
        <v>100</v>
      </c>
      <c r="ED28" s="23"/>
      <c r="EE28" s="23"/>
      <c r="EF28" s="23"/>
      <c r="EG28" s="21"/>
      <c r="EH28" s="20"/>
      <c r="EI28" s="23"/>
      <c r="EJ28" s="21">
        <v>150</v>
      </c>
      <c r="EK28" s="20">
        <v>150</v>
      </c>
      <c r="EL28" s="23">
        <f>EK28/EJ28%</f>
        <v>100</v>
      </c>
      <c r="EM28" s="21"/>
      <c r="EN28" s="23"/>
      <c r="EO28" s="23"/>
      <c r="EP28" s="21"/>
      <c r="EQ28" s="20"/>
      <c r="ER28" s="23"/>
      <c r="ES28" s="21">
        <v>7366.6590999999999</v>
      </c>
      <c r="ET28" s="20">
        <v>7366.6590999999999</v>
      </c>
      <c r="EU28" s="23">
        <f t="shared" si="138"/>
        <v>100</v>
      </c>
      <c r="EV28" s="21">
        <v>5891.3649999999998</v>
      </c>
      <c r="EW28" s="20">
        <v>5891.3649999999998</v>
      </c>
      <c r="EX28" s="23">
        <f t="shared" si="81"/>
        <v>100</v>
      </c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16">
        <f t="shared" si="82"/>
        <v>265925.75599999999</v>
      </c>
      <c r="FL28" s="16">
        <f t="shared" si="83"/>
        <v>265752.30495000002</v>
      </c>
      <c r="FM28" s="15">
        <f t="shared" si="84"/>
        <v>99.934774633112269</v>
      </c>
      <c r="FN28" s="24">
        <v>3011</v>
      </c>
      <c r="FO28" s="24">
        <v>3011</v>
      </c>
      <c r="FP28" s="20">
        <f t="shared" si="139"/>
        <v>100</v>
      </c>
      <c r="FQ28" s="24">
        <v>227.5</v>
      </c>
      <c r="FR28" s="20">
        <v>227.5</v>
      </c>
      <c r="FS28" s="20">
        <f t="shared" si="140"/>
        <v>100</v>
      </c>
      <c r="FT28" s="24">
        <v>419.85500000000002</v>
      </c>
      <c r="FU28" s="20">
        <v>419.85500000000002</v>
      </c>
      <c r="FV28" s="20">
        <f t="shared" si="46"/>
        <v>100</v>
      </c>
      <c r="FW28" s="24">
        <v>129.1</v>
      </c>
      <c r="FX28" s="20">
        <v>129.1</v>
      </c>
      <c r="FY28" s="20">
        <f>FX28/FW28%</f>
        <v>100</v>
      </c>
      <c r="FZ28" s="24">
        <v>85.6</v>
      </c>
      <c r="GA28" s="20">
        <v>85.6</v>
      </c>
      <c r="GB28" s="20">
        <f>GA28/FZ28%</f>
        <v>100</v>
      </c>
      <c r="GC28" s="24">
        <v>359.601</v>
      </c>
      <c r="GD28" s="20">
        <v>359.601</v>
      </c>
      <c r="GE28" s="20">
        <f t="shared" si="47"/>
        <v>100</v>
      </c>
      <c r="GF28" s="24"/>
      <c r="GG28" s="20"/>
      <c r="GH28" s="20"/>
      <c r="GI28" s="24">
        <v>0.3</v>
      </c>
      <c r="GJ28" s="20">
        <v>0.3</v>
      </c>
      <c r="GK28" s="20">
        <f t="shared" si="69"/>
        <v>100</v>
      </c>
      <c r="GL28" s="24">
        <v>587.9</v>
      </c>
      <c r="GM28" s="20">
        <v>587.9</v>
      </c>
      <c r="GN28" s="20">
        <f t="shared" si="48"/>
        <v>100</v>
      </c>
      <c r="GO28" s="24">
        <v>51958.8</v>
      </c>
      <c r="GP28" s="20">
        <v>51958.8</v>
      </c>
      <c r="GQ28" s="20">
        <f t="shared" si="50"/>
        <v>99.999999999999986</v>
      </c>
      <c r="GR28" s="24">
        <v>191422.4</v>
      </c>
      <c r="GS28" s="20">
        <v>191422.40000000002</v>
      </c>
      <c r="GT28" s="20">
        <f t="shared" si="51"/>
        <v>100.00000000000001</v>
      </c>
      <c r="GU28" s="24"/>
      <c r="GV28" s="20"/>
      <c r="GW28" s="20"/>
      <c r="GX28" s="24">
        <v>95.5</v>
      </c>
      <c r="GY28" s="20">
        <v>72</v>
      </c>
      <c r="GZ28" s="20">
        <f t="shared" si="85"/>
        <v>75.392670157068068</v>
      </c>
      <c r="HA28" s="24">
        <v>3213.7</v>
      </c>
      <c r="HB28" s="20">
        <v>3213.7</v>
      </c>
      <c r="HC28" s="20">
        <f t="shared" si="53"/>
        <v>100</v>
      </c>
      <c r="HD28" s="24">
        <f>117.4+10701.7</f>
        <v>10819.1</v>
      </c>
      <c r="HE28" s="20">
        <v>10706.178</v>
      </c>
      <c r="HF28" s="20">
        <f t="shared" si="54"/>
        <v>98.95627177861374</v>
      </c>
      <c r="HG28" s="24">
        <v>1655.6</v>
      </c>
      <c r="HH28" s="20">
        <v>1655.6</v>
      </c>
      <c r="HI28" s="20">
        <f t="shared" si="55"/>
        <v>100.00000000000001</v>
      </c>
      <c r="HJ28" s="25"/>
      <c r="HK28" s="20"/>
      <c r="HL28" s="20"/>
      <c r="HM28" s="25"/>
      <c r="HN28" s="20"/>
      <c r="HO28" s="20"/>
      <c r="HP28" s="24">
        <v>523.1</v>
      </c>
      <c r="HQ28" s="20">
        <v>522.87094999999999</v>
      </c>
      <c r="HR28" s="20">
        <f t="shared" si="60"/>
        <v>99.95621296119289</v>
      </c>
      <c r="HS28" s="24">
        <v>1370.6</v>
      </c>
      <c r="HT28" s="20">
        <v>1370.6</v>
      </c>
      <c r="HU28" s="20">
        <f t="shared" si="141"/>
        <v>100</v>
      </c>
      <c r="HV28" s="24">
        <v>36.799999999999997</v>
      </c>
      <c r="HW28" s="20">
        <v>0</v>
      </c>
      <c r="HX28" s="20">
        <f>HW28/HV28%</f>
        <v>0</v>
      </c>
      <c r="HY28" s="24">
        <v>9.3000000000000007</v>
      </c>
      <c r="HZ28" s="20">
        <v>9.3000000000000007</v>
      </c>
      <c r="IA28" s="20">
        <f t="shared" si="62"/>
        <v>100</v>
      </c>
      <c r="IB28" s="24"/>
      <c r="IC28" s="20"/>
      <c r="ID28" s="20"/>
      <c r="IE28" s="24"/>
      <c r="IF28" s="20"/>
      <c r="IG28" s="20"/>
      <c r="IH28" s="26">
        <f t="shared" si="104"/>
        <v>0</v>
      </c>
      <c r="II28" s="26">
        <f t="shared" si="104"/>
        <v>0</v>
      </c>
      <c r="IJ28" s="17" t="s">
        <v>188</v>
      </c>
      <c r="IK28" s="21"/>
      <c r="IL28" s="20"/>
      <c r="IM28" s="20"/>
      <c r="IN28" s="21"/>
      <c r="IO28" s="20"/>
      <c r="IP28" s="20"/>
      <c r="IQ28" s="15">
        <f t="shared" si="87"/>
        <v>532540.55229999998</v>
      </c>
      <c r="IR28" s="15">
        <f t="shared" si="88"/>
        <v>532164.62925</v>
      </c>
      <c r="IS28" s="15">
        <f t="shared" si="89"/>
        <v>99.929409497853939</v>
      </c>
    </row>
    <row r="29" spans="1:253" x14ac:dyDescent="0.2">
      <c r="A29" s="19" t="s">
        <v>107</v>
      </c>
      <c r="B29" s="16">
        <f t="shared" si="71"/>
        <v>127003.9</v>
      </c>
      <c r="C29" s="16">
        <f t="shared" si="72"/>
        <v>127003.9</v>
      </c>
      <c r="D29" s="15">
        <f t="shared" si="73"/>
        <v>100</v>
      </c>
      <c r="E29" s="20"/>
      <c r="F29" s="20"/>
      <c r="G29" s="20"/>
      <c r="H29" s="21">
        <v>107256</v>
      </c>
      <c r="I29" s="20">
        <v>107256</v>
      </c>
      <c r="J29" s="20">
        <f t="shared" si="1"/>
        <v>100</v>
      </c>
      <c r="K29" s="21">
        <v>19747.900000000001</v>
      </c>
      <c r="L29" s="20">
        <v>19747.900000000001</v>
      </c>
      <c r="M29" s="20">
        <f t="shared" si="74"/>
        <v>100</v>
      </c>
      <c r="N29" s="20"/>
      <c r="O29" s="20"/>
      <c r="P29" s="20"/>
      <c r="Q29" s="16">
        <f t="shared" si="75"/>
        <v>184241.15141999998</v>
      </c>
      <c r="R29" s="16">
        <f t="shared" si="76"/>
        <v>183748.58659999998</v>
      </c>
      <c r="S29" s="15">
        <f t="shared" si="77"/>
        <v>99.732652115879844</v>
      </c>
      <c r="T29" s="20">
        <v>1963</v>
      </c>
      <c r="U29" s="20">
        <v>1925.52979</v>
      </c>
      <c r="V29" s="20">
        <f t="shared" si="78"/>
        <v>98.091176260825279</v>
      </c>
      <c r="W29" s="21">
        <v>9939.5</v>
      </c>
      <c r="X29" s="20">
        <v>9939.5</v>
      </c>
      <c r="Y29" s="20">
        <f>X29/W29%</f>
        <v>100</v>
      </c>
      <c r="Z29" s="21">
        <v>97460.1</v>
      </c>
      <c r="AA29" s="20">
        <v>97460.1</v>
      </c>
      <c r="AB29" s="20">
        <f t="shared" si="132"/>
        <v>100</v>
      </c>
      <c r="AC29" s="21">
        <v>20873.900000000001</v>
      </c>
      <c r="AD29" s="20">
        <v>20873.899899999997</v>
      </c>
      <c r="AE29" s="20">
        <f t="shared" si="133"/>
        <v>99.999999520932818</v>
      </c>
      <c r="AF29" s="21">
        <v>12110.8</v>
      </c>
      <c r="AG29" s="20">
        <v>12110.8</v>
      </c>
      <c r="AH29" s="20">
        <f t="shared" si="134"/>
        <v>100</v>
      </c>
      <c r="AI29" s="21">
        <v>7973.4</v>
      </c>
      <c r="AJ29" s="20">
        <v>7973.4</v>
      </c>
      <c r="AK29" s="20">
        <f>AJ29/AI29%</f>
        <v>100</v>
      </c>
      <c r="AL29" s="21">
        <v>391.66665999999998</v>
      </c>
      <c r="AM29" s="20">
        <v>391.66665999999998</v>
      </c>
      <c r="AN29" s="20">
        <f t="shared" si="116"/>
        <v>100</v>
      </c>
      <c r="AO29" s="20"/>
      <c r="AP29" s="20"/>
      <c r="AQ29" s="20"/>
      <c r="AR29" s="20"/>
      <c r="AS29" s="20"/>
      <c r="AT29" s="20"/>
      <c r="AU29" s="20"/>
      <c r="AV29" s="20"/>
      <c r="AW29" s="20"/>
      <c r="AX29" s="21">
        <v>1517.3520000000001</v>
      </c>
      <c r="AY29" s="20">
        <v>1517.35</v>
      </c>
      <c r="AZ29" s="20">
        <f>AY29/AX29%</f>
        <v>99.999868191428206</v>
      </c>
      <c r="BA29" s="21">
        <v>5371.6</v>
      </c>
      <c r="BB29" s="20">
        <v>5371.6</v>
      </c>
      <c r="BC29" s="20">
        <f>BB29/BA29%</f>
        <v>100</v>
      </c>
      <c r="BD29" s="21"/>
      <c r="BE29" s="20"/>
      <c r="BF29" s="20"/>
      <c r="BG29" s="21"/>
      <c r="BH29" s="20"/>
      <c r="BI29" s="20"/>
      <c r="BJ29" s="22"/>
      <c r="BK29" s="20"/>
      <c r="BL29" s="20"/>
      <c r="BM29" s="21">
        <v>1953.6</v>
      </c>
      <c r="BN29" s="20">
        <v>1953.6</v>
      </c>
      <c r="BO29" s="20">
        <f t="shared" si="14"/>
        <v>100</v>
      </c>
      <c r="BP29" s="21">
        <v>1436.2</v>
      </c>
      <c r="BQ29" s="20">
        <v>1372.57052</v>
      </c>
      <c r="BR29" s="20">
        <f>BQ29/BP29%</f>
        <v>95.569594763960453</v>
      </c>
      <c r="BS29" s="20"/>
      <c r="BT29" s="20"/>
      <c r="BU29" s="20"/>
      <c r="BV29" s="21"/>
      <c r="BW29" s="20"/>
      <c r="BX29" s="20"/>
      <c r="BY29" s="20"/>
      <c r="BZ29" s="20"/>
      <c r="CA29" s="20"/>
      <c r="CB29" s="20"/>
      <c r="CC29" s="20"/>
      <c r="CD29" s="20"/>
      <c r="CE29" s="21">
        <v>110.78400000000001</v>
      </c>
      <c r="CF29" s="21">
        <v>110.78400000000001</v>
      </c>
      <c r="CG29" s="23">
        <f t="shared" si="135"/>
        <v>99.999999999999986</v>
      </c>
      <c r="CH29" s="22"/>
      <c r="CI29" s="22"/>
      <c r="CJ29" s="23"/>
      <c r="CK29" s="21">
        <v>106.383</v>
      </c>
      <c r="CL29" s="21">
        <v>106.383</v>
      </c>
      <c r="CM29" s="23">
        <f>CL29/CK29%</f>
        <v>99.999999999999986</v>
      </c>
      <c r="CN29" s="23"/>
      <c r="CO29" s="23"/>
      <c r="CP29" s="23"/>
      <c r="CQ29" s="21">
        <v>1808.06</v>
      </c>
      <c r="CR29" s="20">
        <v>1808.06</v>
      </c>
      <c r="CS29" s="23">
        <f t="shared" si="137"/>
        <v>100</v>
      </c>
      <c r="CT29" s="21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1"/>
      <c r="DS29" s="23"/>
      <c r="DT29" s="23"/>
      <c r="DU29" s="23"/>
      <c r="DV29" s="23"/>
      <c r="DW29" s="23"/>
      <c r="DX29" s="23">
        <v>3279.1239599999999</v>
      </c>
      <c r="DY29" s="23">
        <v>3279.1239599999999</v>
      </c>
      <c r="DZ29" s="23">
        <f>DY29/DX29%</f>
        <v>100</v>
      </c>
      <c r="EA29" s="23"/>
      <c r="EB29" s="23"/>
      <c r="EC29" s="23"/>
      <c r="ED29" s="23"/>
      <c r="EE29" s="23"/>
      <c r="EF29" s="23"/>
      <c r="EG29" s="21"/>
      <c r="EH29" s="20"/>
      <c r="EI29" s="23"/>
      <c r="EJ29" s="21">
        <v>280</v>
      </c>
      <c r="EK29" s="20">
        <v>280</v>
      </c>
      <c r="EL29" s="23">
        <f>EK29/EJ29%</f>
        <v>100</v>
      </c>
      <c r="EM29" s="21">
        <v>1152.0868</v>
      </c>
      <c r="EN29" s="20">
        <v>1099.4350200000001</v>
      </c>
      <c r="EO29" s="23">
        <f t="shared" si="36"/>
        <v>95.429877332159364</v>
      </c>
      <c r="EP29" s="21">
        <v>273.72399999999999</v>
      </c>
      <c r="EQ29" s="20">
        <v>273.72399999999999</v>
      </c>
      <c r="ER29" s="23">
        <f t="shared" si="106"/>
        <v>100</v>
      </c>
      <c r="ES29" s="21">
        <v>9955.3529999999992</v>
      </c>
      <c r="ET29" s="20">
        <v>9667.4599999999991</v>
      </c>
      <c r="EU29" s="23">
        <f t="shared" si="138"/>
        <v>97.108158796579076</v>
      </c>
      <c r="EV29" s="21">
        <v>6284.518</v>
      </c>
      <c r="EW29" s="20">
        <v>6233.5997500000003</v>
      </c>
      <c r="EX29" s="23">
        <f t="shared" si="81"/>
        <v>99.189782732741008</v>
      </c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16">
        <f t="shared" si="82"/>
        <v>320735.09943999996</v>
      </c>
      <c r="FL29" s="16">
        <f t="shared" si="83"/>
        <v>320483.49332000001</v>
      </c>
      <c r="FM29" s="15">
        <f t="shared" si="84"/>
        <v>99.921553294154819</v>
      </c>
      <c r="FN29" s="24">
        <v>3234</v>
      </c>
      <c r="FO29" s="24">
        <v>3234</v>
      </c>
      <c r="FP29" s="20">
        <f t="shared" si="139"/>
        <v>99.999999999999986</v>
      </c>
      <c r="FQ29" s="24">
        <v>245</v>
      </c>
      <c r="FR29" s="20">
        <v>245</v>
      </c>
      <c r="FS29" s="20">
        <f t="shared" si="140"/>
        <v>99.999999999999986</v>
      </c>
      <c r="FT29" s="24">
        <v>384.3</v>
      </c>
      <c r="FU29" s="20">
        <v>372.67025000000001</v>
      </c>
      <c r="FV29" s="20">
        <f t="shared" si="46"/>
        <v>96.973783502472031</v>
      </c>
      <c r="FW29" s="24"/>
      <c r="FX29" s="20"/>
      <c r="FY29" s="20"/>
      <c r="FZ29" s="24"/>
      <c r="GA29" s="20"/>
      <c r="GB29" s="20"/>
      <c r="GC29" s="24">
        <v>366.19943999999998</v>
      </c>
      <c r="GD29" s="20">
        <v>366.19943999999998</v>
      </c>
      <c r="GE29" s="20">
        <f t="shared" si="47"/>
        <v>100</v>
      </c>
      <c r="GF29" s="24"/>
      <c r="GG29" s="20"/>
      <c r="GH29" s="20"/>
      <c r="GI29" s="24">
        <v>0.2</v>
      </c>
      <c r="GJ29" s="20">
        <v>0.2</v>
      </c>
      <c r="GK29" s="20">
        <f t="shared" si="69"/>
        <v>100</v>
      </c>
      <c r="GL29" s="24">
        <v>942.4</v>
      </c>
      <c r="GM29" s="20">
        <v>942.4</v>
      </c>
      <c r="GN29" s="20">
        <f t="shared" si="48"/>
        <v>100</v>
      </c>
      <c r="GO29" s="24">
        <v>93086.5</v>
      </c>
      <c r="GP29" s="20">
        <v>93086.5</v>
      </c>
      <c r="GQ29" s="20">
        <f t="shared" si="50"/>
        <v>100</v>
      </c>
      <c r="GR29" s="24">
        <v>202511.2</v>
      </c>
      <c r="GS29" s="20">
        <v>202511.2</v>
      </c>
      <c r="GT29" s="20">
        <f t="shared" si="51"/>
        <v>100</v>
      </c>
      <c r="GU29" s="24">
        <v>253.3</v>
      </c>
      <c r="GV29" s="20">
        <v>253.23</v>
      </c>
      <c r="GW29" s="20">
        <f>GV29/GU29%</f>
        <v>99.97236478484011</v>
      </c>
      <c r="GX29" s="24">
        <v>95.5</v>
      </c>
      <c r="GY29" s="20">
        <v>80.099999999999994</v>
      </c>
      <c r="GZ29" s="20">
        <f t="shared" si="85"/>
        <v>83.874345549738223</v>
      </c>
      <c r="HA29" s="24">
        <v>3128.5</v>
      </c>
      <c r="HB29" s="20">
        <v>3128.5</v>
      </c>
      <c r="HC29" s="20">
        <f t="shared" si="53"/>
        <v>100</v>
      </c>
      <c r="HD29" s="24">
        <v>11886.9</v>
      </c>
      <c r="HE29" s="20">
        <v>11805.32768</v>
      </c>
      <c r="HF29" s="20">
        <f t="shared" si="54"/>
        <v>99.313762881827898</v>
      </c>
      <c r="HG29" s="24">
        <v>2180.8000000000002</v>
      </c>
      <c r="HH29" s="20">
        <v>2180.8000000000002</v>
      </c>
      <c r="HI29" s="20">
        <f t="shared" si="55"/>
        <v>99.999999999999986</v>
      </c>
      <c r="HJ29" s="25"/>
      <c r="HK29" s="20"/>
      <c r="HL29" s="20"/>
      <c r="HM29" s="25"/>
      <c r="HN29" s="20"/>
      <c r="HO29" s="20"/>
      <c r="HP29" s="24">
        <v>562.4</v>
      </c>
      <c r="HQ29" s="20">
        <v>562.15594999999996</v>
      </c>
      <c r="HR29" s="20">
        <f t="shared" si="60"/>
        <v>99.956605618776678</v>
      </c>
      <c r="HS29" s="24">
        <v>1597.8</v>
      </c>
      <c r="HT29" s="20">
        <v>1597.8</v>
      </c>
      <c r="HU29" s="20">
        <f t="shared" si="141"/>
        <v>100</v>
      </c>
      <c r="HV29" s="24">
        <v>40.1</v>
      </c>
      <c r="HW29" s="20">
        <v>23.09</v>
      </c>
      <c r="HX29" s="20">
        <f>HW29/HV29%</f>
        <v>57.581047381546128</v>
      </c>
      <c r="HY29" s="24">
        <v>2.5</v>
      </c>
      <c r="HZ29" s="20">
        <v>2.5</v>
      </c>
      <c r="IA29" s="20">
        <f t="shared" si="62"/>
        <v>100</v>
      </c>
      <c r="IB29" s="24"/>
      <c r="IC29" s="20"/>
      <c r="ID29" s="20"/>
      <c r="IE29" s="24">
        <v>217.5</v>
      </c>
      <c r="IF29" s="20">
        <v>91.82</v>
      </c>
      <c r="IG29" s="20">
        <f>IF29/IE29%</f>
        <v>42.216091954022986</v>
      </c>
      <c r="IH29" s="26">
        <f t="shared" si="104"/>
        <v>0</v>
      </c>
      <c r="II29" s="26">
        <f t="shared" si="104"/>
        <v>0</v>
      </c>
      <c r="IJ29" s="17" t="s">
        <v>188</v>
      </c>
      <c r="IK29" s="21"/>
      <c r="IL29" s="20"/>
      <c r="IM29" s="20"/>
      <c r="IN29" s="21"/>
      <c r="IO29" s="20"/>
      <c r="IP29" s="20"/>
      <c r="IQ29" s="15">
        <f t="shared" si="87"/>
        <v>631980.15085999994</v>
      </c>
      <c r="IR29" s="15">
        <f t="shared" si="88"/>
        <v>631235.97991999995</v>
      </c>
      <c r="IS29" s="15">
        <f t="shared" si="89"/>
        <v>99.882247735314579</v>
      </c>
    </row>
    <row r="30" spans="1:253" ht="13.5" customHeight="1" x14ac:dyDescent="0.2">
      <c r="A30" s="19" t="s">
        <v>108</v>
      </c>
      <c r="B30" s="16">
        <f t="shared" si="71"/>
        <v>43590</v>
      </c>
      <c r="C30" s="16">
        <f t="shared" si="72"/>
        <v>43590</v>
      </c>
      <c r="D30" s="15">
        <f t="shared" si="73"/>
        <v>100</v>
      </c>
      <c r="E30" s="20"/>
      <c r="F30" s="20"/>
      <c r="G30" s="20"/>
      <c r="H30" s="21">
        <v>43590</v>
      </c>
      <c r="I30" s="20">
        <v>43590</v>
      </c>
      <c r="J30" s="20">
        <f t="shared" si="1"/>
        <v>100</v>
      </c>
      <c r="K30" s="21"/>
      <c r="L30" s="20"/>
      <c r="M30" s="20"/>
      <c r="N30" s="20"/>
      <c r="O30" s="20"/>
      <c r="P30" s="20"/>
      <c r="Q30" s="16">
        <f t="shared" si="75"/>
        <v>22833.217000000001</v>
      </c>
      <c r="R30" s="16">
        <f t="shared" si="76"/>
        <v>22773.02636</v>
      </c>
      <c r="S30" s="15">
        <f t="shared" si="77"/>
        <v>99.736390014600218</v>
      </c>
      <c r="T30" s="20">
        <v>106.1</v>
      </c>
      <c r="U30" s="20">
        <v>45.90936</v>
      </c>
      <c r="V30" s="20">
        <f t="shared" si="78"/>
        <v>43.269896324222437</v>
      </c>
      <c r="W30" s="21"/>
      <c r="X30" s="20"/>
      <c r="Y30" s="20"/>
      <c r="Z30" s="21">
        <v>11570.8</v>
      </c>
      <c r="AA30" s="20">
        <v>11570.8</v>
      </c>
      <c r="AB30" s="20">
        <f t="shared" si="132"/>
        <v>100</v>
      </c>
      <c r="AC30" s="21">
        <v>4800</v>
      </c>
      <c r="AD30" s="20">
        <v>4800</v>
      </c>
      <c r="AE30" s="20">
        <f t="shared" si="133"/>
        <v>100</v>
      </c>
      <c r="AF30" s="21">
        <v>2638.9</v>
      </c>
      <c r="AG30" s="20">
        <v>2638.9</v>
      </c>
      <c r="AH30" s="20">
        <f t="shared" si="134"/>
        <v>100</v>
      </c>
      <c r="AI30" s="21">
        <v>0</v>
      </c>
      <c r="AJ30" s="20"/>
      <c r="AK30" s="20"/>
      <c r="AL30" s="21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1"/>
      <c r="AY30" s="20"/>
      <c r="AZ30" s="20"/>
      <c r="BA30" s="20"/>
      <c r="BB30" s="20"/>
      <c r="BC30" s="20"/>
      <c r="BD30" s="21"/>
      <c r="BE30" s="20"/>
      <c r="BF30" s="20"/>
      <c r="BG30" s="21"/>
      <c r="BH30" s="20"/>
      <c r="BI30" s="20"/>
      <c r="BJ30" s="22"/>
      <c r="BK30" s="20"/>
      <c r="BL30" s="20"/>
      <c r="BM30" s="21">
        <v>94.08</v>
      </c>
      <c r="BN30" s="20">
        <v>94.08</v>
      </c>
      <c r="BO30" s="20">
        <f t="shared" si="14"/>
        <v>100</v>
      </c>
      <c r="BP30" s="21"/>
      <c r="BQ30" s="20"/>
      <c r="BR30" s="20"/>
      <c r="BS30" s="20"/>
      <c r="BT30" s="20"/>
      <c r="BU30" s="20"/>
      <c r="BV30" s="21">
        <v>1845.6369999999999</v>
      </c>
      <c r="BW30" s="20">
        <v>1845.6369999999999</v>
      </c>
      <c r="BX30" s="20">
        <f t="shared" si="68"/>
        <v>100</v>
      </c>
      <c r="BY30" s="20"/>
      <c r="BZ30" s="20"/>
      <c r="CA30" s="20"/>
      <c r="CB30" s="20"/>
      <c r="CC30" s="20"/>
      <c r="CD30" s="20"/>
      <c r="CE30" s="21">
        <v>147.9</v>
      </c>
      <c r="CF30" s="21">
        <v>147.9</v>
      </c>
      <c r="CG30" s="23">
        <f t="shared" si="135"/>
        <v>100</v>
      </c>
      <c r="CH30" s="22"/>
      <c r="CI30" s="22"/>
      <c r="CJ30" s="23"/>
      <c r="CK30" s="21"/>
      <c r="CL30" s="21"/>
      <c r="CM30" s="23"/>
      <c r="CN30" s="23"/>
      <c r="CO30" s="23"/>
      <c r="CP30" s="23"/>
      <c r="CQ30" s="21"/>
      <c r="CR30" s="20"/>
      <c r="CS30" s="23"/>
      <c r="CT30" s="21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1">
        <v>329.8</v>
      </c>
      <c r="DS30" s="23">
        <v>329.8</v>
      </c>
      <c r="DT30" s="23">
        <f>DS30/DR30%</f>
        <v>100</v>
      </c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1"/>
      <c r="EH30" s="20"/>
      <c r="EI30" s="23"/>
      <c r="EJ30" s="21">
        <v>180</v>
      </c>
      <c r="EK30" s="20">
        <v>180</v>
      </c>
      <c r="EL30" s="23">
        <f>EK30/EJ30%</f>
        <v>100</v>
      </c>
      <c r="EM30" s="21"/>
      <c r="EN30" s="23"/>
      <c r="EO30" s="23"/>
      <c r="EP30" s="21">
        <v>0</v>
      </c>
      <c r="EQ30" s="20"/>
      <c r="ER30" s="23"/>
      <c r="ES30" s="21">
        <v>1120</v>
      </c>
      <c r="ET30" s="20">
        <v>1120</v>
      </c>
      <c r="EU30" s="23">
        <f t="shared" si="138"/>
        <v>100</v>
      </c>
      <c r="EV30" s="21"/>
      <c r="EW30" s="20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16">
        <f t="shared" si="82"/>
        <v>24524.692220000001</v>
      </c>
      <c r="FL30" s="16">
        <f t="shared" si="83"/>
        <v>24355.647530000002</v>
      </c>
      <c r="FM30" s="15">
        <f t="shared" si="84"/>
        <v>99.310716365026835</v>
      </c>
      <c r="FN30" s="24">
        <v>171</v>
      </c>
      <c r="FO30" s="24">
        <v>171</v>
      </c>
      <c r="FP30" s="20">
        <f t="shared" si="139"/>
        <v>100</v>
      </c>
      <c r="FQ30" s="24">
        <v>35</v>
      </c>
      <c r="FR30" s="20">
        <v>35</v>
      </c>
      <c r="FS30" s="20">
        <f t="shared" si="140"/>
        <v>100</v>
      </c>
      <c r="FT30" s="24">
        <v>121.49222</v>
      </c>
      <c r="FU30" s="20">
        <v>121.49222</v>
      </c>
      <c r="FV30" s="20">
        <f t="shared" si="46"/>
        <v>100</v>
      </c>
      <c r="FW30" s="24"/>
      <c r="FX30" s="20"/>
      <c r="FY30" s="20"/>
      <c r="FZ30" s="24"/>
      <c r="GA30" s="20"/>
      <c r="GB30" s="20"/>
      <c r="GC30" s="24"/>
      <c r="GD30" s="20"/>
      <c r="GE30" s="20"/>
      <c r="GF30" s="24"/>
      <c r="GG30" s="20"/>
      <c r="GH30" s="20"/>
      <c r="GI30" s="24"/>
      <c r="GJ30" s="20"/>
      <c r="GK30" s="20"/>
      <c r="GL30" s="24">
        <v>91.5</v>
      </c>
      <c r="GM30" s="20">
        <v>91.5</v>
      </c>
      <c r="GN30" s="20">
        <f t="shared" si="48"/>
        <v>100</v>
      </c>
      <c r="GO30" s="24">
        <v>8322.2999999999993</v>
      </c>
      <c r="GP30" s="20">
        <v>8322.2999999999993</v>
      </c>
      <c r="GQ30" s="20">
        <f t="shared" si="50"/>
        <v>99.999999999999986</v>
      </c>
      <c r="GR30" s="24">
        <v>14092.6</v>
      </c>
      <c r="GS30" s="20">
        <v>14092.600000000002</v>
      </c>
      <c r="GT30" s="20">
        <f t="shared" si="51"/>
        <v>100</v>
      </c>
      <c r="GU30" s="24"/>
      <c r="GV30" s="20"/>
      <c r="GW30" s="20"/>
      <c r="GX30" s="24">
        <v>32.4</v>
      </c>
      <c r="GY30" s="20">
        <v>32.4</v>
      </c>
      <c r="GZ30" s="20">
        <f t="shared" si="85"/>
        <v>99.999999999999986</v>
      </c>
      <c r="HA30" s="24">
        <v>270.10000000000002</v>
      </c>
      <c r="HB30" s="20">
        <v>270.10000000000002</v>
      </c>
      <c r="HC30" s="20">
        <f t="shared" si="53"/>
        <v>100</v>
      </c>
      <c r="HD30" s="24">
        <v>192.7</v>
      </c>
      <c r="HE30" s="20">
        <v>187.68845999999999</v>
      </c>
      <c r="HF30" s="20">
        <f t="shared" si="54"/>
        <v>97.3993046185781</v>
      </c>
      <c r="HG30" s="24">
        <v>317.39999999999998</v>
      </c>
      <c r="HH30" s="20">
        <v>228.89</v>
      </c>
      <c r="HI30" s="20">
        <f t="shared" si="55"/>
        <v>72.114051669817258</v>
      </c>
      <c r="HJ30" s="25"/>
      <c r="HK30" s="20"/>
      <c r="HL30" s="20"/>
      <c r="HM30" s="25"/>
      <c r="HN30" s="20"/>
      <c r="HO30" s="20"/>
      <c r="HP30" s="24">
        <v>522.5</v>
      </c>
      <c r="HQ30" s="20">
        <v>480.47684999999996</v>
      </c>
      <c r="HR30" s="20">
        <f t="shared" si="60"/>
        <v>91.957291866028712</v>
      </c>
      <c r="HS30" s="24">
        <v>249.7</v>
      </c>
      <c r="HT30" s="20">
        <v>249.7</v>
      </c>
      <c r="HU30" s="20">
        <f t="shared" si="141"/>
        <v>100</v>
      </c>
      <c r="HV30" s="24">
        <v>2.5</v>
      </c>
      <c r="HW30" s="20">
        <v>0</v>
      </c>
      <c r="HX30" s="20">
        <f>HW30/HV30%</f>
        <v>0</v>
      </c>
      <c r="HY30" s="24">
        <v>0.3</v>
      </c>
      <c r="HZ30" s="20">
        <v>0.3</v>
      </c>
      <c r="IA30" s="20">
        <f t="shared" si="62"/>
        <v>100</v>
      </c>
      <c r="IB30" s="24">
        <v>72.2</v>
      </c>
      <c r="IC30" s="20">
        <v>72.2</v>
      </c>
      <c r="ID30" s="20">
        <f t="shared" si="114"/>
        <v>100.00000000000001</v>
      </c>
      <c r="IE30" s="24">
        <v>31</v>
      </c>
      <c r="IF30" s="20">
        <v>0</v>
      </c>
      <c r="IG30" s="20">
        <f t="shared" ref="IG30:IG31" si="142">IF30/IE30%</f>
        <v>0</v>
      </c>
      <c r="IH30" s="26">
        <f t="shared" si="104"/>
        <v>0</v>
      </c>
      <c r="II30" s="26">
        <f t="shared" si="104"/>
        <v>0</v>
      </c>
      <c r="IJ30" s="17" t="s">
        <v>188</v>
      </c>
      <c r="IK30" s="21"/>
      <c r="IL30" s="20"/>
      <c r="IM30" s="20"/>
      <c r="IN30" s="21"/>
      <c r="IO30" s="20"/>
      <c r="IP30" s="20"/>
      <c r="IQ30" s="15">
        <f t="shared" si="87"/>
        <v>90947.909220000001</v>
      </c>
      <c r="IR30" s="15">
        <f t="shared" si="88"/>
        <v>90718.673890000005</v>
      </c>
      <c r="IS30" s="15">
        <f t="shared" si="89"/>
        <v>99.747948763236025</v>
      </c>
    </row>
    <row r="31" spans="1:253" x14ac:dyDescent="0.2">
      <c r="A31" s="19" t="s">
        <v>109</v>
      </c>
      <c r="B31" s="16">
        <f t="shared" si="71"/>
        <v>147001.70000000001</v>
      </c>
      <c r="C31" s="16">
        <f t="shared" si="72"/>
        <v>147001.70000000001</v>
      </c>
      <c r="D31" s="15">
        <f t="shared" si="73"/>
        <v>100</v>
      </c>
      <c r="E31" s="20"/>
      <c r="F31" s="20"/>
      <c r="G31" s="20"/>
      <c r="H31" s="21">
        <v>88450</v>
      </c>
      <c r="I31" s="20">
        <v>88450</v>
      </c>
      <c r="J31" s="20">
        <f t="shared" si="1"/>
        <v>100</v>
      </c>
      <c r="K31" s="21">
        <v>58551.7</v>
      </c>
      <c r="L31" s="20">
        <v>58551.7</v>
      </c>
      <c r="M31" s="20">
        <f t="shared" si="74"/>
        <v>100</v>
      </c>
      <c r="N31" s="20"/>
      <c r="O31" s="20"/>
      <c r="P31" s="20"/>
      <c r="Q31" s="16">
        <f t="shared" si="75"/>
        <v>353841.66184999997</v>
      </c>
      <c r="R31" s="16">
        <f t="shared" si="76"/>
        <v>350298.19517000002</v>
      </c>
      <c r="S31" s="15">
        <f t="shared" si="77"/>
        <v>98.99857279058844</v>
      </c>
      <c r="T31" s="20">
        <v>1673.6</v>
      </c>
      <c r="U31" s="20">
        <v>1673.6</v>
      </c>
      <c r="V31" s="20">
        <f t="shared" si="78"/>
        <v>99.999999999999986</v>
      </c>
      <c r="W31" s="21">
        <v>32499.554510000002</v>
      </c>
      <c r="X31" s="20">
        <v>32499.554469999999</v>
      </c>
      <c r="Y31" s="20">
        <f t="shared" ref="Y31:Y38" si="143">X31/W31%</f>
        <v>99.999999876921379</v>
      </c>
      <c r="Z31" s="21">
        <v>61836.4</v>
      </c>
      <c r="AA31" s="20">
        <v>61836.4</v>
      </c>
      <c r="AB31" s="20">
        <f t="shared" ref="AB31:AB38" si="144">AA31/Z31%</f>
        <v>100</v>
      </c>
      <c r="AC31" s="21">
        <v>9500</v>
      </c>
      <c r="AD31" s="20">
        <v>9499.3059000000012</v>
      </c>
      <c r="AE31" s="20">
        <f t="shared" ref="AE31:AE38" si="145">AD31/AC31%</f>
        <v>99.992693684210536</v>
      </c>
      <c r="AF31" s="21">
        <v>4191.5</v>
      </c>
      <c r="AG31" s="20">
        <v>4191.5</v>
      </c>
      <c r="AH31" s="20">
        <f t="shared" ref="AH31:AH38" si="146">AG31/AF31%</f>
        <v>100</v>
      </c>
      <c r="AI31" s="21">
        <v>55350.3</v>
      </c>
      <c r="AJ31" s="20">
        <v>55350.3</v>
      </c>
      <c r="AK31" s="20">
        <f t="shared" ref="AK31:AK38" si="147">AJ31/AI31%</f>
        <v>100</v>
      </c>
      <c r="AL31" s="21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1">
        <v>27241.362000000001</v>
      </c>
      <c r="AY31" s="20">
        <v>27241.362000000001</v>
      </c>
      <c r="AZ31" s="20">
        <f t="shared" ref="AZ31:AZ32" si="148">AY31/AX31%</f>
        <v>99.999999999999986</v>
      </c>
      <c r="BA31" s="20"/>
      <c r="BB31" s="20"/>
      <c r="BC31" s="20"/>
      <c r="BD31" s="21">
        <f>38000+3700</f>
        <v>41700</v>
      </c>
      <c r="BE31" s="20">
        <v>41621.671000000002</v>
      </c>
      <c r="BF31" s="20">
        <f>BE31/BD31%</f>
        <v>99.812160671462834</v>
      </c>
      <c r="BG31" s="21"/>
      <c r="BH31" s="20"/>
      <c r="BI31" s="20"/>
      <c r="BJ31" s="22"/>
      <c r="BK31" s="20"/>
      <c r="BL31" s="20"/>
      <c r="BM31" s="21">
        <v>317.52</v>
      </c>
      <c r="BN31" s="20">
        <v>317.52</v>
      </c>
      <c r="BO31" s="20">
        <f t="shared" si="14"/>
        <v>100</v>
      </c>
      <c r="BP31" s="21">
        <v>1049.0999999999999</v>
      </c>
      <c r="BQ31" s="20">
        <v>1049.0999999999999</v>
      </c>
      <c r="BR31" s="20">
        <f>BQ31/BP31%</f>
        <v>100</v>
      </c>
      <c r="BS31" s="20"/>
      <c r="BT31" s="20"/>
      <c r="BU31" s="20"/>
      <c r="BV31" s="21">
        <v>1845.6369999999999</v>
      </c>
      <c r="BW31" s="20">
        <v>1845.6369999999999</v>
      </c>
      <c r="BX31" s="20">
        <f t="shared" si="68"/>
        <v>100</v>
      </c>
      <c r="BY31" s="20"/>
      <c r="BZ31" s="20"/>
      <c r="CA31" s="20"/>
      <c r="CB31" s="20"/>
      <c r="CC31" s="20"/>
      <c r="CD31" s="20"/>
      <c r="CE31" s="21">
        <v>63.33</v>
      </c>
      <c r="CF31" s="21">
        <v>63.33</v>
      </c>
      <c r="CG31" s="23">
        <f t="shared" si="135"/>
        <v>100</v>
      </c>
      <c r="CH31" s="22"/>
      <c r="CI31" s="22"/>
      <c r="CJ31" s="23"/>
      <c r="CK31" s="21">
        <v>106.38200000000001</v>
      </c>
      <c r="CL31" s="21">
        <v>106.38200000000001</v>
      </c>
      <c r="CM31" s="23">
        <f>CL31/CK31%</f>
        <v>100</v>
      </c>
      <c r="CN31" s="23"/>
      <c r="CO31" s="23"/>
      <c r="CP31" s="23"/>
      <c r="CQ31" s="21">
        <v>1522.7270000000001</v>
      </c>
      <c r="CR31" s="20">
        <v>1522.7270000000001</v>
      </c>
      <c r="CS31" s="23">
        <f t="shared" si="137"/>
        <v>100</v>
      </c>
      <c r="CT31" s="21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1">
        <v>431.4</v>
      </c>
      <c r="DS31" s="23">
        <v>431.4</v>
      </c>
      <c r="DT31" s="23">
        <f>DS31/DR31%</f>
        <v>100</v>
      </c>
      <c r="DU31" s="23"/>
      <c r="DV31" s="23"/>
      <c r="DW31" s="23"/>
      <c r="DX31" s="23"/>
      <c r="DY31" s="23"/>
      <c r="DZ31" s="23"/>
      <c r="EA31" s="23"/>
      <c r="EB31" s="23"/>
      <c r="EC31" s="23"/>
      <c r="ED31" s="23">
        <v>87070.85</v>
      </c>
      <c r="EE31" s="23">
        <v>83628.11351000001</v>
      </c>
      <c r="EF31" s="23">
        <f t="shared" si="126"/>
        <v>96.046051589022042</v>
      </c>
      <c r="EG31" s="21"/>
      <c r="EH31" s="20"/>
      <c r="EI31" s="23"/>
      <c r="EJ31" s="21">
        <v>120</v>
      </c>
      <c r="EK31" s="20">
        <v>120</v>
      </c>
      <c r="EL31" s="23">
        <f>EK31/EJ31%</f>
        <v>100</v>
      </c>
      <c r="EM31" s="21"/>
      <c r="EN31" s="23"/>
      <c r="EO31" s="23"/>
      <c r="EP31" s="21">
        <v>0</v>
      </c>
      <c r="EQ31" s="20"/>
      <c r="ER31" s="23"/>
      <c r="ES31" s="21">
        <v>21873.591339999999</v>
      </c>
      <c r="ET31" s="20">
        <v>21873.591339999999</v>
      </c>
      <c r="EU31" s="23">
        <f t="shared" si="138"/>
        <v>100</v>
      </c>
      <c r="EV31" s="21">
        <v>5448.4080000000004</v>
      </c>
      <c r="EW31" s="20">
        <v>5426.7009500000004</v>
      </c>
      <c r="EX31" s="23">
        <f t="shared" si="81"/>
        <v>99.601589124749836</v>
      </c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16">
        <f t="shared" si="82"/>
        <v>163742.96</v>
      </c>
      <c r="FL31" s="16">
        <f t="shared" si="83"/>
        <v>163627.30617000003</v>
      </c>
      <c r="FM31" s="15">
        <f t="shared" si="84"/>
        <v>99.929368670262235</v>
      </c>
      <c r="FN31" s="24">
        <v>1709</v>
      </c>
      <c r="FO31" s="24">
        <v>1709</v>
      </c>
      <c r="FP31" s="20">
        <f t="shared" si="139"/>
        <v>100</v>
      </c>
      <c r="FQ31" s="24">
        <v>122.5</v>
      </c>
      <c r="FR31" s="20">
        <v>122.5</v>
      </c>
      <c r="FS31" s="20">
        <f t="shared" si="140"/>
        <v>99.999999999999986</v>
      </c>
      <c r="FT31" s="24">
        <v>211.8</v>
      </c>
      <c r="FU31" s="20">
        <v>211.8</v>
      </c>
      <c r="FV31" s="20">
        <f t="shared" si="46"/>
        <v>99.999999999999986</v>
      </c>
      <c r="FW31" s="24"/>
      <c r="FX31" s="20"/>
      <c r="FY31" s="20"/>
      <c r="FZ31" s="24"/>
      <c r="GA31" s="20"/>
      <c r="GB31" s="20"/>
      <c r="GC31" s="24"/>
      <c r="GD31" s="20"/>
      <c r="GE31" s="20"/>
      <c r="GF31" s="24"/>
      <c r="GG31" s="20"/>
      <c r="GH31" s="20"/>
      <c r="GI31" s="24"/>
      <c r="GJ31" s="20"/>
      <c r="GK31" s="20"/>
      <c r="GL31" s="24">
        <v>482.5</v>
      </c>
      <c r="GM31" s="20">
        <v>482.5</v>
      </c>
      <c r="GN31" s="20">
        <f t="shared" si="48"/>
        <v>100</v>
      </c>
      <c r="GO31" s="24">
        <v>49100.4</v>
      </c>
      <c r="GP31" s="20">
        <v>49100.4</v>
      </c>
      <c r="GQ31" s="20">
        <f t="shared" si="50"/>
        <v>100</v>
      </c>
      <c r="GR31" s="24">
        <v>101902.2</v>
      </c>
      <c r="GS31" s="20">
        <v>101902.20000000001</v>
      </c>
      <c r="GT31" s="20">
        <f t="shared" si="51"/>
        <v>100.00000000000001</v>
      </c>
      <c r="GU31" s="24">
        <v>43.9</v>
      </c>
      <c r="GV31" s="20">
        <v>43.86</v>
      </c>
      <c r="GW31" s="20">
        <f>GV31/GU31%</f>
        <v>99.908883826879276</v>
      </c>
      <c r="GX31" s="24">
        <v>63.7</v>
      </c>
      <c r="GY31" s="20">
        <v>55.8</v>
      </c>
      <c r="GZ31" s="20">
        <f t="shared" si="85"/>
        <v>87.598116169544738</v>
      </c>
      <c r="HA31" s="24">
        <v>1477.7</v>
      </c>
      <c r="HB31" s="20">
        <v>1477.7</v>
      </c>
      <c r="HC31" s="20">
        <f t="shared" si="53"/>
        <v>100</v>
      </c>
      <c r="HD31" s="24">
        <v>5029</v>
      </c>
      <c r="HE31" s="20">
        <v>5023.8692199999996</v>
      </c>
      <c r="HF31" s="20">
        <f t="shared" si="54"/>
        <v>99.897976138397283</v>
      </c>
      <c r="HG31" s="24">
        <v>1032.3</v>
      </c>
      <c r="HH31" s="20">
        <v>1032.3</v>
      </c>
      <c r="HI31" s="20">
        <f t="shared" si="55"/>
        <v>99.999999999999986</v>
      </c>
      <c r="HJ31" s="25"/>
      <c r="HK31" s="20"/>
      <c r="HL31" s="20"/>
      <c r="HM31" s="25"/>
      <c r="HN31" s="20"/>
      <c r="HO31" s="20"/>
      <c r="HP31" s="24">
        <v>556.5</v>
      </c>
      <c r="HQ31" s="20">
        <v>555.71695</v>
      </c>
      <c r="HR31" s="20">
        <f t="shared" si="60"/>
        <v>99.859290206648694</v>
      </c>
      <c r="HS31" s="24">
        <v>1321.8</v>
      </c>
      <c r="HT31" s="20">
        <v>1321.8</v>
      </c>
      <c r="HU31" s="20">
        <f t="shared" si="141"/>
        <v>100</v>
      </c>
      <c r="HV31" s="24">
        <v>21.9</v>
      </c>
      <c r="HW31" s="20">
        <v>0</v>
      </c>
      <c r="HX31" s="20">
        <f t="shared" ref="HX31:HX37" si="149">HW31/HV31%</f>
        <v>0</v>
      </c>
      <c r="HY31" s="24">
        <v>7.2</v>
      </c>
      <c r="HZ31" s="20">
        <v>7.2</v>
      </c>
      <c r="IA31" s="20">
        <f t="shared" si="62"/>
        <v>99.999999999999986</v>
      </c>
      <c r="IB31" s="24">
        <v>577.55999999999995</v>
      </c>
      <c r="IC31" s="20">
        <v>577.55999999999995</v>
      </c>
      <c r="ID31" s="20">
        <f t="shared" si="114"/>
        <v>100</v>
      </c>
      <c r="IE31" s="24">
        <v>83</v>
      </c>
      <c r="IF31" s="20">
        <v>3.1</v>
      </c>
      <c r="IG31" s="20">
        <f t="shared" si="142"/>
        <v>3.7349397590361448</v>
      </c>
      <c r="IH31" s="26">
        <f t="shared" si="104"/>
        <v>3583</v>
      </c>
      <c r="II31" s="26">
        <f t="shared" si="104"/>
        <v>3583</v>
      </c>
      <c r="IJ31" s="17">
        <f t="shared" si="66"/>
        <v>100</v>
      </c>
      <c r="IK31" s="27">
        <v>3583</v>
      </c>
      <c r="IL31" s="20">
        <v>3583</v>
      </c>
      <c r="IM31" s="20">
        <v>100</v>
      </c>
      <c r="IN31" s="21"/>
      <c r="IO31" s="20"/>
      <c r="IP31" s="20"/>
      <c r="IQ31" s="15">
        <f t="shared" si="87"/>
        <v>668169.32184999995</v>
      </c>
      <c r="IR31" s="15">
        <f t="shared" si="88"/>
        <v>664510.20134000003</v>
      </c>
      <c r="IS31" s="15">
        <f t="shared" si="89"/>
        <v>99.452366280470841</v>
      </c>
    </row>
    <row r="32" spans="1:253" x14ac:dyDescent="0.2">
      <c r="A32" s="19" t="s">
        <v>110</v>
      </c>
      <c r="B32" s="16">
        <f t="shared" si="71"/>
        <v>89542.7</v>
      </c>
      <c r="C32" s="16">
        <f t="shared" si="72"/>
        <v>89542.7</v>
      </c>
      <c r="D32" s="15">
        <f t="shared" si="73"/>
        <v>100</v>
      </c>
      <c r="E32" s="20"/>
      <c r="F32" s="20"/>
      <c r="G32" s="20"/>
      <c r="H32" s="21">
        <v>78610</v>
      </c>
      <c r="I32" s="20">
        <v>78610</v>
      </c>
      <c r="J32" s="20">
        <f t="shared" si="1"/>
        <v>100</v>
      </c>
      <c r="K32" s="21">
        <v>10932.7</v>
      </c>
      <c r="L32" s="20">
        <v>10932.7</v>
      </c>
      <c r="M32" s="20">
        <f t="shared" si="74"/>
        <v>100</v>
      </c>
      <c r="N32" s="20"/>
      <c r="O32" s="20"/>
      <c r="P32" s="20"/>
      <c r="Q32" s="16">
        <f t="shared" si="75"/>
        <v>165254.96984000001</v>
      </c>
      <c r="R32" s="16">
        <f t="shared" si="76"/>
        <v>165213.75046000001</v>
      </c>
      <c r="S32" s="15">
        <f t="shared" si="77"/>
        <v>99.975057101132933</v>
      </c>
      <c r="T32" s="20">
        <v>1978</v>
      </c>
      <c r="U32" s="20">
        <v>1978</v>
      </c>
      <c r="V32" s="20">
        <f t="shared" si="78"/>
        <v>100</v>
      </c>
      <c r="W32" s="21">
        <v>23314.5</v>
      </c>
      <c r="X32" s="20">
        <v>23314.5</v>
      </c>
      <c r="Y32" s="20">
        <f t="shared" si="143"/>
        <v>100</v>
      </c>
      <c r="Z32" s="21">
        <v>40250.6</v>
      </c>
      <c r="AA32" s="20">
        <v>40250.6</v>
      </c>
      <c r="AB32" s="20">
        <f t="shared" si="144"/>
        <v>100</v>
      </c>
      <c r="AC32" s="21">
        <v>9500</v>
      </c>
      <c r="AD32" s="20">
        <v>9500</v>
      </c>
      <c r="AE32" s="20">
        <f t="shared" si="145"/>
        <v>100</v>
      </c>
      <c r="AF32" s="21">
        <v>8116.2</v>
      </c>
      <c r="AG32" s="20">
        <v>8116.2</v>
      </c>
      <c r="AH32" s="20">
        <f t="shared" si="146"/>
        <v>100.00000000000001</v>
      </c>
      <c r="AI32" s="21">
        <v>26902.9</v>
      </c>
      <c r="AJ32" s="20">
        <v>26902.9</v>
      </c>
      <c r="AK32" s="20">
        <f t="shared" si="147"/>
        <v>100</v>
      </c>
      <c r="AL32" s="21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1">
        <v>22951.5</v>
      </c>
      <c r="AY32" s="20">
        <v>22951.5</v>
      </c>
      <c r="AZ32" s="20">
        <f t="shared" si="148"/>
        <v>100</v>
      </c>
      <c r="BA32" s="21">
        <v>5525.5</v>
      </c>
      <c r="BB32" s="20">
        <v>5525.5</v>
      </c>
      <c r="BC32" s="20">
        <f t="shared" ref="BC32:BC35" si="150">BB32/BA32%</f>
        <v>100</v>
      </c>
      <c r="BD32" s="21"/>
      <c r="BE32" s="20"/>
      <c r="BF32" s="20"/>
      <c r="BG32" s="21"/>
      <c r="BH32" s="20"/>
      <c r="BI32" s="20"/>
      <c r="BJ32" s="22"/>
      <c r="BK32" s="20"/>
      <c r="BL32" s="20"/>
      <c r="BM32" s="21">
        <v>1764</v>
      </c>
      <c r="BN32" s="20">
        <v>1764</v>
      </c>
      <c r="BO32" s="20">
        <f t="shared" si="14"/>
        <v>100</v>
      </c>
      <c r="BP32" s="21">
        <v>567.6</v>
      </c>
      <c r="BQ32" s="20">
        <v>567.6</v>
      </c>
      <c r="BR32" s="20">
        <f>BQ32/BP32%</f>
        <v>100</v>
      </c>
      <c r="BS32" s="20"/>
      <c r="BT32" s="20"/>
      <c r="BU32" s="20"/>
      <c r="BV32" s="21">
        <v>1845.6369999999999</v>
      </c>
      <c r="BW32" s="20">
        <v>1845.6369999999999</v>
      </c>
      <c r="BX32" s="20">
        <f t="shared" si="68"/>
        <v>100</v>
      </c>
      <c r="BY32" s="20"/>
      <c r="BZ32" s="20"/>
      <c r="CA32" s="20"/>
      <c r="CB32" s="20"/>
      <c r="CC32" s="20"/>
      <c r="CD32" s="20"/>
      <c r="CE32" s="21">
        <v>78.72</v>
      </c>
      <c r="CF32" s="21">
        <v>78.72</v>
      </c>
      <c r="CG32" s="23">
        <f t="shared" si="135"/>
        <v>100</v>
      </c>
      <c r="CH32" s="22"/>
      <c r="CI32" s="22"/>
      <c r="CJ32" s="23"/>
      <c r="CK32" s="21">
        <v>265.95299999999997</v>
      </c>
      <c r="CL32" s="21">
        <v>265.95299999999997</v>
      </c>
      <c r="CM32" s="23">
        <f>CL32/CK32%</f>
        <v>100</v>
      </c>
      <c r="CN32" s="23"/>
      <c r="CO32" s="23"/>
      <c r="CP32" s="23"/>
      <c r="CQ32" s="21">
        <v>791.16700000000003</v>
      </c>
      <c r="CR32" s="20">
        <v>791.16700000000003</v>
      </c>
      <c r="CS32" s="23">
        <f t="shared" si="137"/>
        <v>100</v>
      </c>
      <c r="CT32" s="21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>
        <v>10350.294839999999</v>
      </c>
      <c r="DY32" s="23">
        <v>10350.294839999999</v>
      </c>
      <c r="DZ32" s="23">
        <f>DY32/DX32%</f>
        <v>100</v>
      </c>
      <c r="EA32" s="23"/>
      <c r="EB32" s="23"/>
      <c r="EC32" s="23"/>
      <c r="ED32" s="23"/>
      <c r="EE32" s="23"/>
      <c r="EF32" s="23"/>
      <c r="EG32" s="21">
        <v>744.33699999999999</v>
      </c>
      <c r="EH32" s="20">
        <v>744.34</v>
      </c>
      <c r="EI32" s="23">
        <f>EH32/EG32%</f>
        <v>100.0004030432452</v>
      </c>
      <c r="EJ32" s="21"/>
      <c r="EK32" s="20"/>
      <c r="EL32" s="23"/>
      <c r="EM32" s="21">
        <v>865.67</v>
      </c>
      <c r="EN32" s="20">
        <v>824.44762000000003</v>
      </c>
      <c r="EO32" s="23">
        <f t="shared" si="36"/>
        <v>95.238095348111884</v>
      </c>
      <c r="EP32" s="21">
        <v>0</v>
      </c>
      <c r="EQ32" s="20"/>
      <c r="ER32" s="23"/>
      <c r="ES32" s="21">
        <v>4354.2839999999997</v>
      </c>
      <c r="ET32" s="20">
        <v>4354.2839999999997</v>
      </c>
      <c r="EU32" s="23">
        <f t="shared" si="138"/>
        <v>100</v>
      </c>
      <c r="EV32" s="21">
        <v>5088.107</v>
      </c>
      <c r="EW32" s="20">
        <v>5088.107</v>
      </c>
      <c r="EX32" s="23">
        <f t="shared" si="81"/>
        <v>100</v>
      </c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16">
        <f t="shared" si="82"/>
        <v>231210.79311999993</v>
      </c>
      <c r="FL32" s="16">
        <f t="shared" si="83"/>
        <v>230865.63758999994</v>
      </c>
      <c r="FM32" s="15">
        <f t="shared" si="84"/>
        <v>99.85071824487845</v>
      </c>
      <c r="FN32" s="24">
        <v>2739</v>
      </c>
      <c r="FO32" s="24">
        <v>2739</v>
      </c>
      <c r="FP32" s="20">
        <f t="shared" si="139"/>
        <v>100</v>
      </c>
      <c r="FQ32" s="24">
        <v>175</v>
      </c>
      <c r="FR32" s="20">
        <v>175</v>
      </c>
      <c r="FS32" s="20">
        <f t="shared" si="140"/>
        <v>100</v>
      </c>
      <c r="FT32" s="24">
        <v>192.2</v>
      </c>
      <c r="FU32" s="20">
        <v>192.2</v>
      </c>
      <c r="FV32" s="20">
        <f t="shared" si="46"/>
        <v>100</v>
      </c>
      <c r="FW32" s="24"/>
      <c r="FX32" s="20"/>
      <c r="FY32" s="20"/>
      <c r="FZ32" s="24"/>
      <c r="GA32" s="20"/>
      <c r="GB32" s="20"/>
      <c r="GC32" s="24">
        <v>181.89311999999998</v>
      </c>
      <c r="GD32" s="20">
        <v>94.693119999999993</v>
      </c>
      <c r="GE32" s="20">
        <f t="shared" si="47"/>
        <v>52.059759049710074</v>
      </c>
      <c r="GF32" s="24"/>
      <c r="GG32" s="20"/>
      <c r="GH32" s="20"/>
      <c r="GI32" s="24">
        <v>0.1</v>
      </c>
      <c r="GJ32" s="20">
        <v>0.1</v>
      </c>
      <c r="GK32" s="20">
        <f t="shared" si="69"/>
        <v>100</v>
      </c>
      <c r="GL32" s="24">
        <v>990.7</v>
      </c>
      <c r="GM32" s="20">
        <v>917.8</v>
      </c>
      <c r="GN32" s="20">
        <f t="shared" si="48"/>
        <v>92.641566569092561</v>
      </c>
      <c r="GO32" s="24">
        <v>52063.199999999997</v>
      </c>
      <c r="GP32" s="20">
        <v>52063.199999999997</v>
      </c>
      <c r="GQ32" s="20">
        <f t="shared" si="50"/>
        <v>100</v>
      </c>
      <c r="GR32" s="24">
        <v>158319</v>
      </c>
      <c r="GS32" s="20">
        <v>158319</v>
      </c>
      <c r="GT32" s="20">
        <f t="shared" si="51"/>
        <v>100</v>
      </c>
      <c r="GU32" s="24"/>
      <c r="GV32" s="20"/>
      <c r="GW32" s="20"/>
      <c r="GX32" s="24">
        <v>127.3</v>
      </c>
      <c r="GY32" s="20">
        <v>77.400000000000006</v>
      </c>
      <c r="GZ32" s="20">
        <f t="shared" si="85"/>
        <v>60.801256873527109</v>
      </c>
      <c r="HA32" s="24">
        <v>3204.3</v>
      </c>
      <c r="HB32" s="20">
        <v>3204.3</v>
      </c>
      <c r="HC32" s="20">
        <f t="shared" si="53"/>
        <v>100.00000000000001</v>
      </c>
      <c r="HD32" s="24">
        <f>40.7+10153.7</f>
        <v>10194.400000000001</v>
      </c>
      <c r="HE32" s="20">
        <v>10193.873519999999</v>
      </c>
      <c r="HF32" s="20">
        <f t="shared" si="54"/>
        <v>99.994835596013473</v>
      </c>
      <c r="HG32" s="24">
        <v>1383.6</v>
      </c>
      <c r="HH32" s="20">
        <v>1340.6</v>
      </c>
      <c r="HI32" s="20">
        <f t="shared" si="55"/>
        <v>96.892165365712643</v>
      </c>
      <c r="HJ32" s="25"/>
      <c r="HK32" s="20"/>
      <c r="HL32" s="20"/>
      <c r="HM32" s="25"/>
      <c r="HN32" s="20"/>
      <c r="HO32" s="20"/>
      <c r="HP32" s="24">
        <v>533.5</v>
      </c>
      <c r="HQ32" s="20">
        <v>475.27095000000003</v>
      </c>
      <c r="HR32" s="20">
        <f t="shared" si="60"/>
        <v>89.085463917525786</v>
      </c>
      <c r="HS32" s="24">
        <v>1069.4000000000001</v>
      </c>
      <c r="HT32" s="20">
        <v>1069.4000000000001</v>
      </c>
      <c r="HU32" s="20">
        <f t="shared" si="141"/>
        <v>100</v>
      </c>
      <c r="HV32" s="24">
        <v>33.4</v>
      </c>
      <c r="HW32" s="20">
        <v>0</v>
      </c>
      <c r="HX32" s="20">
        <f t="shared" si="149"/>
        <v>0</v>
      </c>
      <c r="HY32" s="24">
        <v>3.8</v>
      </c>
      <c r="HZ32" s="20">
        <v>3.8</v>
      </c>
      <c r="IA32" s="20">
        <f t="shared" si="62"/>
        <v>100</v>
      </c>
      <c r="IB32" s="24"/>
      <c r="IC32" s="20"/>
      <c r="ID32" s="20"/>
      <c r="IE32" s="24"/>
      <c r="IF32" s="20"/>
      <c r="IG32" s="20"/>
      <c r="IH32" s="26">
        <f t="shared" si="104"/>
        <v>0</v>
      </c>
      <c r="II32" s="26">
        <f t="shared" si="104"/>
        <v>0</v>
      </c>
      <c r="IJ32" s="17" t="s">
        <v>188</v>
      </c>
      <c r="IK32" s="21"/>
      <c r="IL32" s="20"/>
      <c r="IM32" s="20"/>
      <c r="IN32" s="21"/>
      <c r="IO32" s="20"/>
      <c r="IP32" s="20"/>
      <c r="IQ32" s="15">
        <f t="shared" si="87"/>
        <v>486008.46295999992</v>
      </c>
      <c r="IR32" s="15">
        <f t="shared" si="88"/>
        <v>485622.08804999996</v>
      </c>
      <c r="IS32" s="15">
        <f t="shared" si="89"/>
        <v>99.920500374078514</v>
      </c>
    </row>
    <row r="33" spans="1:253" x14ac:dyDescent="0.2">
      <c r="A33" s="19" t="s">
        <v>111</v>
      </c>
      <c r="B33" s="16">
        <f t="shared" si="71"/>
        <v>115887.1</v>
      </c>
      <c r="C33" s="16">
        <f t="shared" si="72"/>
        <v>115887.1</v>
      </c>
      <c r="D33" s="15">
        <f t="shared" si="73"/>
        <v>100</v>
      </c>
      <c r="E33" s="20"/>
      <c r="F33" s="20"/>
      <c r="G33" s="20"/>
      <c r="H33" s="21">
        <v>85402</v>
      </c>
      <c r="I33" s="20">
        <v>85402</v>
      </c>
      <c r="J33" s="20">
        <f t="shared" si="1"/>
        <v>100</v>
      </c>
      <c r="K33" s="21">
        <v>30485.1</v>
      </c>
      <c r="L33" s="20">
        <v>30485.1</v>
      </c>
      <c r="M33" s="20">
        <f t="shared" si="74"/>
        <v>100</v>
      </c>
      <c r="N33" s="20"/>
      <c r="O33" s="20"/>
      <c r="P33" s="20"/>
      <c r="Q33" s="16">
        <f t="shared" si="75"/>
        <v>192908.614</v>
      </c>
      <c r="R33" s="16">
        <f t="shared" si="76"/>
        <v>191578.47928</v>
      </c>
      <c r="S33" s="15">
        <f t="shared" si="77"/>
        <v>99.310484538549431</v>
      </c>
      <c r="T33" s="20">
        <v>2488.3000000000002</v>
      </c>
      <c r="U33" s="20">
        <v>2488.3000000000002</v>
      </c>
      <c r="V33" s="20">
        <f t="shared" si="78"/>
        <v>100</v>
      </c>
      <c r="W33" s="21">
        <v>20817</v>
      </c>
      <c r="X33" s="20">
        <v>20817</v>
      </c>
      <c r="Y33" s="20">
        <f t="shared" si="143"/>
        <v>100</v>
      </c>
      <c r="Z33" s="21">
        <v>58479.8</v>
      </c>
      <c r="AA33" s="20">
        <v>58479.8</v>
      </c>
      <c r="AB33" s="20">
        <f t="shared" si="144"/>
        <v>100</v>
      </c>
      <c r="AC33" s="21">
        <v>8360</v>
      </c>
      <c r="AD33" s="20">
        <v>8360</v>
      </c>
      <c r="AE33" s="20">
        <f t="shared" si="145"/>
        <v>100</v>
      </c>
      <c r="AF33" s="21">
        <v>6697.4</v>
      </c>
      <c r="AG33" s="20">
        <v>6697.4</v>
      </c>
      <c r="AH33" s="20">
        <f t="shared" si="146"/>
        <v>100.00000000000001</v>
      </c>
      <c r="AI33" s="21">
        <v>36128.1</v>
      </c>
      <c r="AJ33" s="20">
        <v>36128.1</v>
      </c>
      <c r="AK33" s="20">
        <f t="shared" si="147"/>
        <v>100</v>
      </c>
      <c r="AL33" s="21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1"/>
      <c r="AY33" s="20"/>
      <c r="AZ33" s="20"/>
      <c r="BA33" s="21"/>
      <c r="BB33" s="20"/>
      <c r="BC33" s="20"/>
      <c r="BD33" s="21">
        <f>31937.8+4023.9</f>
        <v>35961.699999999997</v>
      </c>
      <c r="BE33" s="20">
        <v>34687.174010000002</v>
      </c>
      <c r="BF33" s="20">
        <f>BE33/BD33%</f>
        <v>96.455879477332843</v>
      </c>
      <c r="BG33" s="21"/>
      <c r="BH33" s="20"/>
      <c r="BI33" s="20"/>
      <c r="BJ33" s="22"/>
      <c r="BK33" s="20"/>
      <c r="BL33" s="20"/>
      <c r="BM33" s="21">
        <v>1740.48</v>
      </c>
      <c r="BN33" s="20">
        <v>1740.48</v>
      </c>
      <c r="BO33" s="20">
        <f t="shared" si="14"/>
        <v>99.999999999999986</v>
      </c>
      <c r="BP33" s="21">
        <v>107.1</v>
      </c>
      <c r="BQ33" s="20">
        <v>107.1</v>
      </c>
      <c r="BR33" s="20">
        <f>BQ33/BP33%</f>
        <v>100</v>
      </c>
      <c r="BS33" s="20"/>
      <c r="BT33" s="20"/>
      <c r="BU33" s="20"/>
      <c r="BV33" s="21">
        <v>1845.6369999999999</v>
      </c>
      <c r="BW33" s="20">
        <v>1845.6369999999999</v>
      </c>
      <c r="BX33" s="20">
        <f t="shared" si="68"/>
        <v>100</v>
      </c>
      <c r="BY33" s="20"/>
      <c r="BZ33" s="20"/>
      <c r="CA33" s="20"/>
      <c r="CB33" s="20"/>
      <c r="CC33" s="20"/>
      <c r="CD33" s="20"/>
      <c r="CE33" s="21">
        <v>12.9</v>
      </c>
      <c r="CF33" s="21">
        <v>12.9</v>
      </c>
      <c r="CG33" s="23">
        <f t="shared" si="135"/>
        <v>100</v>
      </c>
      <c r="CH33" s="22"/>
      <c r="CI33" s="22"/>
      <c r="CJ33" s="23"/>
      <c r="CK33" s="21">
        <v>4927.7860000000001</v>
      </c>
      <c r="CL33" s="21">
        <v>4927.7860000000001</v>
      </c>
      <c r="CM33" s="23">
        <f t="shared" ref="CM33:CM34" si="151">CL33/CK33%</f>
        <v>100</v>
      </c>
      <c r="CN33" s="23"/>
      <c r="CO33" s="23"/>
      <c r="CP33" s="23"/>
      <c r="CQ33" s="21">
        <v>1002.644</v>
      </c>
      <c r="CR33" s="20">
        <v>1002.644</v>
      </c>
      <c r="CS33" s="23">
        <f t="shared" si="137"/>
        <v>99.999999999999986</v>
      </c>
      <c r="CT33" s="21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1"/>
      <c r="EH33" s="20"/>
      <c r="EI33" s="23"/>
      <c r="EJ33" s="21">
        <v>270</v>
      </c>
      <c r="EK33" s="20">
        <v>270</v>
      </c>
      <c r="EL33" s="23">
        <f>EK33/EJ33%</f>
        <v>100</v>
      </c>
      <c r="EM33" s="21">
        <v>387.07</v>
      </c>
      <c r="EN33" s="20">
        <v>387.07</v>
      </c>
      <c r="EO33" s="23">
        <f t="shared" si="36"/>
        <v>100</v>
      </c>
      <c r="EP33" s="21">
        <v>2666.4580000000001</v>
      </c>
      <c r="EQ33" s="20">
        <v>2666.4580000000001</v>
      </c>
      <c r="ER33" s="23">
        <f t="shared" ref="ER33:ER35" si="152">EQ33/EP33%</f>
        <v>100</v>
      </c>
      <c r="ES33" s="21">
        <v>5233</v>
      </c>
      <c r="ET33" s="20">
        <v>5177.3912699999992</v>
      </c>
      <c r="EU33" s="23">
        <f t="shared" si="138"/>
        <v>98.937345117523392</v>
      </c>
      <c r="EV33" s="21">
        <v>5783.2389999999996</v>
      </c>
      <c r="EW33" s="20">
        <v>5783.2389999999996</v>
      </c>
      <c r="EX33" s="23">
        <f t="shared" si="81"/>
        <v>100</v>
      </c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16">
        <f t="shared" si="82"/>
        <v>267496.80000000005</v>
      </c>
      <c r="FL33" s="16">
        <f t="shared" si="83"/>
        <v>267315.00855000003</v>
      </c>
      <c r="FM33" s="15">
        <f t="shared" si="84"/>
        <v>99.932039766457009</v>
      </c>
      <c r="FN33" s="24">
        <v>4256</v>
      </c>
      <c r="FO33" s="24">
        <v>4256</v>
      </c>
      <c r="FP33" s="20">
        <f t="shared" si="139"/>
        <v>100</v>
      </c>
      <c r="FQ33" s="24">
        <v>210</v>
      </c>
      <c r="FR33" s="20">
        <v>210</v>
      </c>
      <c r="FS33" s="20">
        <f t="shared" si="140"/>
        <v>100</v>
      </c>
      <c r="FT33" s="24">
        <v>384.3</v>
      </c>
      <c r="FU33" s="20">
        <v>384.3</v>
      </c>
      <c r="FV33" s="20">
        <f t="shared" si="46"/>
        <v>100</v>
      </c>
      <c r="FW33" s="24"/>
      <c r="FX33" s="20"/>
      <c r="FY33" s="20"/>
      <c r="FZ33" s="24"/>
      <c r="GA33" s="20"/>
      <c r="GB33" s="20"/>
      <c r="GC33" s="24"/>
      <c r="GD33" s="20"/>
      <c r="GE33" s="20"/>
      <c r="GF33" s="24"/>
      <c r="GG33" s="20"/>
      <c r="GH33" s="20"/>
      <c r="GI33" s="24"/>
      <c r="GJ33" s="20"/>
      <c r="GK33" s="20"/>
      <c r="GL33" s="24">
        <v>440</v>
      </c>
      <c r="GM33" s="20">
        <v>418.9</v>
      </c>
      <c r="GN33" s="20">
        <f t="shared" si="48"/>
        <v>95.204545454545439</v>
      </c>
      <c r="GO33" s="24">
        <v>65131.8</v>
      </c>
      <c r="GP33" s="20">
        <v>65131.8</v>
      </c>
      <c r="GQ33" s="20">
        <f t="shared" si="50"/>
        <v>100</v>
      </c>
      <c r="GR33" s="24">
        <v>172130.2</v>
      </c>
      <c r="GS33" s="20">
        <v>172130.2</v>
      </c>
      <c r="GT33" s="20">
        <f t="shared" si="51"/>
        <v>100</v>
      </c>
      <c r="GU33" s="24"/>
      <c r="GV33" s="20"/>
      <c r="GW33" s="20"/>
      <c r="GX33" s="24">
        <v>95.5</v>
      </c>
      <c r="GY33" s="20">
        <v>72</v>
      </c>
      <c r="GZ33" s="20">
        <f t="shared" si="85"/>
        <v>75.392670157068068</v>
      </c>
      <c r="HA33" s="24">
        <v>3036.8</v>
      </c>
      <c r="HB33" s="20">
        <v>3033.3</v>
      </c>
      <c r="HC33" s="20">
        <f t="shared" si="53"/>
        <v>99.884747102212856</v>
      </c>
      <c r="HD33" s="24">
        <f>41.8+17218.4</f>
        <v>17260.2</v>
      </c>
      <c r="HE33" s="20">
        <v>17191.9496</v>
      </c>
      <c r="HF33" s="20">
        <f t="shared" si="54"/>
        <v>99.604579321212967</v>
      </c>
      <c r="HG33" s="24">
        <v>2226.1</v>
      </c>
      <c r="HH33" s="20">
        <v>2226.1</v>
      </c>
      <c r="HI33" s="20">
        <f t="shared" si="55"/>
        <v>100</v>
      </c>
      <c r="HJ33" s="25"/>
      <c r="HK33" s="20"/>
      <c r="HL33" s="20"/>
      <c r="HM33" s="25"/>
      <c r="HN33" s="20"/>
      <c r="HO33" s="20"/>
      <c r="HP33" s="24">
        <v>527.6</v>
      </c>
      <c r="HQ33" s="20">
        <v>517.45894999999996</v>
      </c>
      <c r="HR33" s="20">
        <f t="shared" si="60"/>
        <v>98.077890447308562</v>
      </c>
      <c r="HS33" s="24">
        <v>1740.4</v>
      </c>
      <c r="HT33" s="20">
        <v>1740.4</v>
      </c>
      <c r="HU33" s="20">
        <f t="shared" si="141"/>
        <v>100</v>
      </c>
      <c r="HV33" s="24">
        <v>54.2</v>
      </c>
      <c r="HW33" s="20">
        <v>0</v>
      </c>
      <c r="HX33" s="20">
        <f t="shared" si="149"/>
        <v>0</v>
      </c>
      <c r="HY33" s="24">
        <v>3.7</v>
      </c>
      <c r="HZ33" s="20">
        <v>2.6</v>
      </c>
      <c r="IA33" s="20">
        <f t="shared" si="62"/>
        <v>70.27027027027026</v>
      </c>
      <c r="IB33" s="24"/>
      <c r="IC33" s="20"/>
      <c r="ID33" s="20"/>
      <c r="IE33" s="24"/>
      <c r="IF33" s="20"/>
      <c r="IG33" s="20"/>
      <c r="IH33" s="26">
        <f t="shared" si="104"/>
        <v>500</v>
      </c>
      <c r="II33" s="26">
        <f t="shared" si="104"/>
        <v>500</v>
      </c>
      <c r="IJ33" s="17">
        <f t="shared" si="66"/>
        <v>100</v>
      </c>
      <c r="IK33" s="27">
        <v>500</v>
      </c>
      <c r="IL33" s="20">
        <v>500</v>
      </c>
      <c r="IM33" s="20">
        <v>100</v>
      </c>
      <c r="IN33" s="21"/>
      <c r="IO33" s="20"/>
      <c r="IP33" s="20"/>
      <c r="IQ33" s="15">
        <f t="shared" si="87"/>
        <v>576792.51400000008</v>
      </c>
      <c r="IR33" s="15">
        <f t="shared" si="88"/>
        <v>575280.58783000009</v>
      </c>
      <c r="IS33" s="15">
        <f t="shared" si="89"/>
        <v>99.737873475590902</v>
      </c>
    </row>
    <row r="34" spans="1:253" x14ac:dyDescent="0.2">
      <c r="A34" s="19" t="s">
        <v>112</v>
      </c>
      <c r="B34" s="16">
        <f t="shared" si="71"/>
        <v>142864.4</v>
      </c>
      <c r="C34" s="16">
        <f t="shared" si="72"/>
        <v>142864.4</v>
      </c>
      <c r="D34" s="15">
        <f t="shared" si="73"/>
        <v>100</v>
      </c>
      <c r="E34" s="20"/>
      <c r="F34" s="20"/>
      <c r="G34" s="20"/>
      <c r="H34" s="21">
        <v>110744</v>
      </c>
      <c r="I34" s="20">
        <v>110744</v>
      </c>
      <c r="J34" s="20">
        <f t="shared" si="1"/>
        <v>100</v>
      </c>
      <c r="K34" s="21">
        <v>32120.400000000001</v>
      </c>
      <c r="L34" s="20">
        <v>32120.400000000001</v>
      </c>
      <c r="M34" s="20">
        <f t="shared" si="74"/>
        <v>100</v>
      </c>
      <c r="N34" s="20"/>
      <c r="O34" s="20"/>
      <c r="P34" s="20"/>
      <c r="Q34" s="16">
        <f t="shared" si="75"/>
        <v>260066.55812000003</v>
      </c>
      <c r="R34" s="16">
        <f t="shared" si="76"/>
        <v>259562.40812000001</v>
      </c>
      <c r="S34" s="15">
        <f t="shared" si="77"/>
        <v>99.806145779124975</v>
      </c>
      <c r="T34" s="20">
        <v>2690</v>
      </c>
      <c r="U34" s="20">
        <v>2690</v>
      </c>
      <c r="V34" s="20">
        <f t="shared" si="78"/>
        <v>100</v>
      </c>
      <c r="W34" s="21">
        <v>50578</v>
      </c>
      <c r="X34" s="20">
        <v>50578</v>
      </c>
      <c r="Y34" s="20">
        <f t="shared" si="143"/>
        <v>100</v>
      </c>
      <c r="Z34" s="21">
        <v>89458.9</v>
      </c>
      <c r="AA34" s="20">
        <v>89458.9</v>
      </c>
      <c r="AB34" s="20">
        <f t="shared" si="144"/>
        <v>100</v>
      </c>
      <c r="AC34" s="21">
        <v>8000</v>
      </c>
      <c r="AD34" s="20">
        <v>8000</v>
      </c>
      <c r="AE34" s="20">
        <f t="shared" si="145"/>
        <v>100</v>
      </c>
      <c r="AF34" s="21">
        <v>9831.7000000000007</v>
      </c>
      <c r="AG34" s="20">
        <v>9831.7000000000007</v>
      </c>
      <c r="AH34" s="20">
        <f t="shared" si="146"/>
        <v>100</v>
      </c>
      <c r="AI34" s="21">
        <v>57976.7</v>
      </c>
      <c r="AJ34" s="20">
        <v>57976.7</v>
      </c>
      <c r="AK34" s="20">
        <f t="shared" si="147"/>
        <v>100</v>
      </c>
      <c r="AL34" s="21">
        <v>470</v>
      </c>
      <c r="AM34" s="20">
        <v>470</v>
      </c>
      <c r="AN34" s="20">
        <f t="shared" si="116"/>
        <v>100</v>
      </c>
      <c r="AO34" s="20"/>
      <c r="AP34" s="20"/>
      <c r="AQ34" s="20"/>
      <c r="AR34" s="20"/>
      <c r="AS34" s="20"/>
      <c r="AT34" s="20"/>
      <c r="AU34" s="20"/>
      <c r="AV34" s="20"/>
      <c r="AW34" s="20"/>
      <c r="AX34" s="21"/>
      <c r="AY34" s="20"/>
      <c r="AZ34" s="20"/>
      <c r="BA34" s="21"/>
      <c r="BB34" s="20"/>
      <c r="BC34" s="20"/>
      <c r="BD34" s="21"/>
      <c r="BE34" s="20"/>
      <c r="BF34" s="20"/>
      <c r="BG34" s="21"/>
      <c r="BH34" s="20"/>
      <c r="BI34" s="20"/>
      <c r="BJ34" s="22"/>
      <c r="BK34" s="20"/>
      <c r="BL34" s="20"/>
      <c r="BM34" s="21">
        <v>3393.9360000000001</v>
      </c>
      <c r="BN34" s="20">
        <v>3393.9360000000001</v>
      </c>
      <c r="BO34" s="20">
        <f t="shared" si="14"/>
        <v>100</v>
      </c>
      <c r="BP34" s="21">
        <v>3585.1</v>
      </c>
      <c r="BQ34" s="20">
        <v>3585.1</v>
      </c>
      <c r="BR34" s="20">
        <f>BQ34/BP34%</f>
        <v>100</v>
      </c>
      <c r="BS34" s="20"/>
      <c r="BT34" s="20"/>
      <c r="BU34" s="20"/>
      <c r="BV34" s="21"/>
      <c r="BW34" s="20"/>
      <c r="BX34" s="20"/>
      <c r="BY34" s="21">
        <v>2000</v>
      </c>
      <c r="BZ34" s="20">
        <v>2000</v>
      </c>
      <c r="CA34" s="20">
        <f>BZ34/BY34%</f>
        <v>100</v>
      </c>
      <c r="CB34" s="20"/>
      <c r="CC34" s="20"/>
      <c r="CD34" s="20"/>
      <c r="CE34" s="21">
        <v>62.96</v>
      </c>
      <c r="CF34" s="21">
        <v>62.96</v>
      </c>
      <c r="CG34" s="23">
        <f t="shared" si="135"/>
        <v>100</v>
      </c>
      <c r="CH34" s="22"/>
      <c r="CI34" s="22"/>
      <c r="CJ34" s="23"/>
      <c r="CK34" s="21">
        <v>2375.92</v>
      </c>
      <c r="CL34" s="21">
        <v>2375.92</v>
      </c>
      <c r="CM34" s="23">
        <f t="shared" si="151"/>
        <v>100</v>
      </c>
      <c r="CN34" s="23"/>
      <c r="CO34" s="23"/>
      <c r="CP34" s="23"/>
      <c r="CQ34" s="21">
        <v>1441.89</v>
      </c>
      <c r="CR34" s="20">
        <v>1441.89</v>
      </c>
      <c r="CS34" s="23">
        <f t="shared" si="137"/>
        <v>100</v>
      </c>
      <c r="CT34" s="21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>
        <v>2645.4817199999998</v>
      </c>
      <c r="DY34" s="23">
        <v>2645.4817199999998</v>
      </c>
      <c r="DZ34" s="23">
        <f t="shared" ref="DZ34:DZ36" si="153">DY34/DX34%</f>
        <v>100</v>
      </c>
      <c r="EA34" s="23">
        <v>770.87940000000003</v>
      </c>
      <c r="EB34" s="23">
        <v>770.87940000000003</v>
      </c>
      <c r="EC34" s="23">
        <f>EB34/EA34%</f>
        <v>100</v>
      </c>
      <c r="ED34" s="23"/>
      <c r="EE34" s="23"/>
      <c r="EF34" s="23"/>
      <c r="EG34" s="21"/>
      <c r="EH34" s="20"/>
      <c r="EI34" s="23"/>
      <c r="EJ34" s="21">
        <v>420</v>
      </c>
      <c r="EK34" s="20">
        <v>420</v>
      </c>
      <c r="EL34" s="23">
        <f t="shared" ref="EL34:EL35" si="154">EK34/EJ34%</f>
        <v>100</v>
      </c>
      <c r="EM34" s="21">
        <v>1132.25</v>
      </c>
      <c r="EN34" s="20">
        <v>1011</v>
      </c>
      <c r="EO34" s="23">
        <f t="shared" si="36"/>
        <v>89.291234268050346</v>
      </c>
      <c r="EP34" s="21">
        <v>1226.547</v>
      </c>
      <c r="EQ34" s="20">
        <v>843.64700000000005</v>
      </c>
      <c r="ER34" s="23">
        <f t="shared" si="152"/>
        <v>68.782280662705958</v>
      </c>
      <c r="ES34" s="21">
        <v>16672.11</v>
      </c>
      <c r="ET34" s="20">
        <v>16672.11</v>
      </c>
      <c r="EU34" s="23">
        <f t="shared" si="138"/>
        <v>100</v>
      </c>
      <c r="EV34" s="21">
        <v>5334.1840000000002</v>
      </c>
      <c r="EW34" s="20">
        <v>5334.1840000000002</v>
      </c>
      <c r="EX34" s="23">
        <f t="shared" si="81"/>
        <v>100</v>
      </c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16">
        <f t="shared" si="82"/>
        <v>365279.03058000002</v>
      </c>
      <c r="FL34" s="16">
        <f t="shared" si="83"/>
        <v>364811.07231000002</v>
      </c>
      <c r="FM34" s="15">
        <f t="shared" si="84"/>
        <v>99.87189019056008</v>
      </c>
      <c r="FN34" s="24">
        <v>4879</v>
      </c>
      <c r="FO34" s="24">
        <v>4879</v>
      </c>
      <c r="FP34" s="20">
        <f t="shared" si="139"/>
        <v>100</v>
      </c>
      <c r="FQ34" s="24">
        <v>315</v>
      </c>
      <c r="FR34" s="20">
        <v>315</v>
      </c>
      <c r="FS34" s="20">
        <f t="shared" si="140"/>
        <v>100</v>
      </c>
      <c r="FT34" s="24">
        <v>428.4</v>
      </c>
      <c r="FU34" s="20">
        <v>428.4</v>
      </c>
      <c r="FV34" s="20">
        <f t="shared" si="46"/>
        <v>100</v>
      </c>
      <c r="FW34" s="24"/>
      <c r="FX34" s="20"/>
      <c r="FY34" s="20"/>
      <c r="FZ34" s="24"/>
      <c r="GA34" s="20"/>
      <c r="GB34" s="20"/>
      <c r="GC34" s="24">
        <v>2347.3305800000003</v>
      </c>
      <c r="GD34" s="20">
        <v>2347.3305800000003</v>
      </c>
      <c r="GE34" s="20">
        <f>GD34/GC34%</f>
        <v>100</v>
      </c>
      <c r="GF34" s="24"/>
      <c r="GG34" s="20"/>
      <c r="GH34" s="20"/>
      <c r="GI34" s="24">
        <v>0.7</v>
      </c>
      <c r="GJ34" s="20">
        <v>0.7</v>
      </c>
      <c r="GK34" s="20">
        <f t="shared" si="69"/>
        <v>100</v>
      </c>
      <c r="GL34" s="24">
        <v>741.7</v>
      </c>
      <c r="GM34" s="20">
        <v>741.7</v>
      </c>
      <c r="GN34" s="20">
        <f t="shared" si="48"/>
        <v>100</v>
      </c>
      <c r="GO34" s="24">
        <v>81291.899999999994</v>
      </c>
      <c r="GP34" s="20">
        <v>81227.960999999996</v>
      </c>
      <c r="GQ34" s="20">
        <f t="shared" si="50"/>
        <v>99.921346407206613</v>
      </c>
      <c r="GR34" s="24">
        <v>248347.1</v>
      </c>
      <c r="GS34" s="20">
        <v>248347.07899999997</v>
      </c>
      <c r="GT34" s="20">
        <f t="shared" si="51"/>
        <v>99.999991544092907</v>
      </c>
      <c r="GU34" s="24">
        <v>18.3</v>
      </c>
      <c r="GV34" s="20">
        <v>18.29</v>
      </c>
      <c r="GW34" s="20">
        <f t="shared" ref="GW34:GW44" si="155">GV34/GU34%</f>
        <v>99.945355191256823</v>
      </c>
      <c r="GX34" s="24">
        <v>95.5</v>
      </c>
      <c r="GY34" s="20">
        <v>80.099999999999994</v>
      </c>
      <c r="GZ34" s="20">
        <f t="shared" si="85"/>
        <v>83.874345549738223</v>
      </c>
      <c r="HA34" s="24">
        <v>4053.9</v>
      </c>
      <c r="HB34" s="20">
        <v>4002.94</v>
      </c>
      <c r="HC34" s="20">
        <f t="shared" si="53"/>
        <v>98.742938898344804</v>
      </c>
      <c r="HD34" s="24">
        <f>113.8+17160.2</f>
        <v>17274</v>
      </c>
      <c r="HE34" s="20">
        <v>17085.516780000002</v>
      </c>
      <c r="HF34" s="20">
        <f t="shared" si="54"/>
        <v>98.908861757554718</v>
      </c>
      <c r="HG34" s="24">
        <v>2405.3000000000002</v>
      </c>
      <c r="HH34" s="20">
        <v>2320</v>
      </c>
      <c r="HI34" s="20">
        <f t="shared" si="55"/>
        <v>96.453664823514728</v>
      </c>
      <c r="HJ34" s="25"/>
      <c r="HK34" s="20"/>
      <c r="HL34" s="20"/>
      <c r="HM34" s="25"/>
      <c r="HN34" s="20"/>
      <c r="HO34" s="20"/>
      <c r="HP34" s="24">
        <v>603.5</v>
      </c>
      <c r="HQ34" s="20">
        <v>598.25495000000001</v>
      </c>
      <c r="HR34" s="20">
        <f t="shared" si="60"/>
        <v>99.130894780447392</v>
      </c>
      <c r="HS34" s="24">
        <v>2417.4</v>
      </c>
      <c r="HT34" s="20">
        <v>2417.4</v>
      </c>
      <c r="HU34" s="20">
        <f t="shared" si="141"/>
        <v>100</v>
      </c>
      <c r="HV34" s="24">
        <v>58.6</v>
      </c>
      <c r="HW34" s="20">
        <v>0</v>
      </c>
      <c r="HX34" s="20">
        <f t="shared" si="149"/>
        <v>0</v>
      </c>
      <c r="HY34" s="24">
        <v>1.4</v>
      </c>
      <c r="HZ34" s="20">
        <v>1.4</v>
      </c>
      <c r="IA34" s="20">
        <f t="shared" si="62"/>
        <v>100</v>
      </c>
      <c r="IB34" s="24"/>
      <c r="IC34" s="20"/>
      <c r="ID34" s="20"/>
      <c r="IE34" s="24"/>
      <c r="IF34" s="20"/>
      <c r="IG34" s="20"/>
      <c r="IH34" s="26">
        <f t="shared" si="104"/>
        <v>0</v>
      </c>
      <c r="II34" s="26">
        <f t="shared" si="104"/>
        <v>0</v>
      </c>
      <c r="IJ34" s="17" t="s">
        <v>188</v>
      </c>
      <c r="IK34" s="21"/>
      <c r="IL34" s="20"/>
      <c r="IM34" s="20"/>
      <c r="IN34" s="21"/>
      <c r="IO34" s="20"/>
      <c r="IP34" s="20"/>
      <c r="IQ34" s="15">
        <f t="shared" si="87"/>
        <v>768209.9887000001</v>
      </c>
      <c r="IR34" s="15">
        <f t="shared" si="88"/>
        <v>767237.88043000002</v>
      </c>
      <c r="IS34" s="15">
        <f t="shared" si="89"/>
        <v>99.873458001809482</v>
      </c>
    </row>
    <row r="35" spans="1:253" x14ac:dyDescent="0.2">
      <c r="A35" s="19" t="s">
        <v>113</v>
      </c>
      <c r="B35" s="16">
        <f t="shared" si="71"/>
        <v>199046.2</v>
      </c>
      <c r="C35" s="16">
        <f t="shared" si="72"/>
        <v>199046.2</v>
      </c>
      <c r="D35" s="15">
        <f t="shared" si="73"/>
        <v>100</v>
      </c>
      <c r="E35" s="20"/>
      <c r="F35" s="20"/>
      <c r="G35" s="20"/>
      <c r="H35" s="21">
        <v>136564</v>
      </c>
      <c r="I35" s="20">
        <v>136564</v>
      </c>
      <c r="J35" s="20">
        <f t="shared" si="1"/>
        <v>99.999999999999986</v>
      </c>
      <c r="K35" s="21">
        <v>62482.2</v>
      </c>
      <c r="L35" s="20">
        <v>62482.2</v>
      </c>
      <c r="M35" s="20">
        <f t="shared" si="74"/>
        <v>100</v>
      </c>
      <c r="N35" s="20"/>
      <c r="O35" s="20"/>
      <c r="P35" s="20"/>
      <c r="Q35" s="16">
        <f t="shared" si="75"/>
        <v>759881.68170999992</v>
      </c>
      <c r="R35" s="16">
        <f t="shared" si="76"/>
        <v>758186.28155999992</v>
      </c>
      <c r="S35" s="15">
        <f t="shared" si="77"/>
        <v>99.77688629811621</v>
      </c>
      <c r="T35" s="20">
        <v>4100</v>
      </c>
      <c r="U35" s="20">
        <v>4100</v>
      </c>
      <c r="V35" s="20">
        <f t="shared" si="78"/>
        <v>100</v>
      </c>
      <c r="W35" s="21">
        <v>152033.20499999999</v>
      </c>
      <c r="X35" s="20">
        <v>152031.13500000001</v>
      </c>
      <c r="Y35" s="20">
        <f t="shared" si="143"/>
        <v>99.998638455329555</v>
      </c>
      <c r="Z35" s="21">
        <v>128618.6</v>
      </c>
      <c r="AA35" s="20">
        <v>128618.6</v>
      </c>
      <c r="AB35" s="20">
        <f t="shared" si="144"/>
        <v>100</v>
      </c>
      <c r="AC35" s="21">
        <v>11499.697</v>
      </c>
      <c r="AD35" s="20">
        <v>11491.772369999999</v>
      </c>
      <c r="AE35" s="20">
        <f t="shared" si="145"/>
        <v>99.93108835824107</v>
      </c>
      <c r="AF35" s="21">
        <v>12621.2</v>
      </c>
      <c r="AG35" s="20">
        <v>12621.2</v>
      </c>
      <c r="AH35" s="20">
        <f t="shared" si="146"/>
        <v>100</v>
      </c>
      <c r="AI35" s="21">
        <v>168427.4</v>
      </c>
      <c r="AJ35" s="20">
        <v>168427.4</v>
      </c>
      <c r="AK35" s="20">
        <f t="shared" si="147"/>
        <v>100</v>
      </c>
      <c r="AL35" s="21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1"/>
      <c r="AY35" s="20"/>
      <c r="AZ35" s="20"/>
      <c r="BA35" s="21">
        <v>13928.8</v>
      </c>
      <c r="BB35" s="20">
        <v>13928.8</v>
      </c>
      <c r="BC35" s="20">
        <f t="shared" si="150"/>
        <v>100.00000000000001</v>
      </c>
      <c r="BD35" s="21">
        <v>26264.9</v>
      </c>
      <c r="BE35" s="20">
        <v>26264.9</v>
      </c>
      <c r="BF35" s="20">
        <f>BE35/BD35%</f>
        <v>100</v>
      </c>
      <c r="BG35" s="21">
        <v>3119.71</v>
      </c>
      <c r="BH35" s="20">
        <v>1924.02026</v>
      </c>
      <c r="BI35" s="20">
        <f t="shared" ref="BI35" si="156">BH35/BG35%</f>
        <v>61.67304845642704</v>
      </c>
      <c r="BJ35" s="22"/>
      <c r="BK35" s="20"/>
      <c r="BL35" s="20"/>
      <c r="BM35" s="21">
        <v>4059.12</v>
      </c>
      <c r="BN35" s="20">
        <v>4059.12</v>
      </c>
      <c r="BO35" s="20">
        <f t="shared" si="14"/>
        <v>100</v>
      </c>
      <c r="BP35" s="21">
        <v>1770.6</v>
      </c>
      <c r="BQ35" s="20">
        <v>1770.6</v>
      </c>
      <c r="BR35" s="20">
        <f>BQ35/BP35%</f>
        <v>100</v>
      </c>
      <c r="BS35" s="20"/>
      <c r="BT35" s="20"/>
      <c r="BU35" s="20"/>
      <c r="BV35" s="21"/>
      <c r="BW35" s="20"/>
      <c r="BX35" s="20"/>
      <c r="BY35" s="21">
        <v>4000</v>
      </c>
      <c r="BZ35" s="20">
        <v>4000</v>
      </c>
      <c r="CA35" s="20">
        <f>BZ35/BY35%</f>
        <v>100</v>
      </c>
      <c r="CB35" s="20"/>
      <c r="CC35" s="20"/>
      <c r="CD35" s="20"/>
      <c r="CE35" s="21">
        <v>82.126000000000005</v>
      </c>
      <c r="CF35" s="21">
        <v>82.126000000000005</v>
      </c>
      <c r="CG35" s="23">
        <f t="shared" si="135"/>
        <v>100</v>
      </c>
      <c r="CH35" s="22"/>
      <c r="CI35" s="22"/>
      <c r="CJ35" s="23"/>
      <c r="CK35" s="21">
        <v>2409.4670000000001</v>
      </c>
      <c r="CL35" s="21">
        <v>2409.4670000000001</v>
      </c>
      <c r="CM35" s="23">
        <f>CL35/CK35%</f>
        <v>100</v>
      </c>
      <c r="CN35" s="23">
        <v>13500</v>
      </c>
      <c r="CO35" s="20">
        <v>13500</v>
      </c>
      <c r="CP35" s="20">
        <f t="shared" ref="CP35" si="157">CO35/CN35%</f>
        <v>100</v>
      </c>
      <c r="CQ35" s="21">
        <v>395.584</v>
      </c>
      <c r="CR35" s="20">
        <v>395.584</v>
      </c>
      <c r="CS35" s="23">
        <f t="shared" si="137"/>
        <v>100</v>
      </c>
      <c r="CT35" s="21"/>
      <c r="CU35" s="23"/>
      <c r="CV35" s="23"/>
      <c r="CW35" s="23"/>
      <c r="CX35" s="23"/>
      <c r="CY35" s="23"/>
      <c r="CZ35" s="23">
        <v>181969.17695000002</v>
      </c>
      <c r="DA35" s="20">
        <v>181969.17693000002</v>
      </c>
      <c r="DB35" s="23">
        <f t="shared" ref="DB35" si="158">DA35/CZ35%</f>
        <v>99.999999989009126</v>
      </c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>
        <v>2267.5557600000002</v>
      </c>
      <c r="DY35" s="23">
        <v>2267.5557600000002</v>
      </c>
      <c r="DZ35" s="23">
        <f t="shared" si="153"/>
        <v>100</v>
      </c>
      <c r="EA35" s="23"/>
      <c r="EB35" s="23"/>
      <c r="EC35" s="23"/>
      <c r="ED35" s="23"/>
      <c r="EE35" s="23"/>
      <c r="EF35" s="23"/>
      <c r="EG35" s="21"/>
      <c r="EH35" s="20"/>
      <c r="EI35" s="23"/>
      <c r="EJ35" s="21">
        <v>270</v>
      </c>
      <c r="EK35" s="20">
        <v>270</v>
      </c>
      <c r="EL35" s="23">
        <f t="shared" si="154"/>
        <v>100</v>
      </c>
      <c r="EM35" s="21"/>
      <c r="EN35" s="23"/>
      <c r="EO35" s="23"/>
      <c r="EP35" s="21">
        <v>8430.5059999999994</v>
      </c>
      <c r="EQ35" s="20">
        <v>8430.5059999999994</v>
      </c>
      <c r="ER35" s="23">
        <f t="shared" si="152"/>
        <v>100</v>
      </c>
      <c r="ES35" s="21">
        <v>12011</v>
      </c>
      <c r="ET35" s="20">
        <v>12011</v>
      </c>
      <c r="EU35" s="23">
        <f t="shared" si="138"/>
        <v>100</v>
      </c>
      <c r="EV35" s="21">
        <v>4503.0339999999997</v>
      </c>
      <c r="EW35" s="20">
        <v>4013.3182400000001</v>
      </c>
      <c r="EX35" s="23">
        <f t="shared" si="81"/>
        <v>89.124759884113701</v>
      </c>
      <c r="EY35" s="23"/>
      <c r="EZ35" s="23"/>
      <c r="FA35" s="23"/>
      <c r="FB35" s="23"/>
      <c r="FC35" s="23"/>
      <c r="FD35" s="23"/>
      <c r="FE35" s="23">
        <v>3600</v>
      </c>
      <c r="FF35" s="20">
        <v>3600</v>
      </c>
      <c r="FG35" s="23">
        <f t="shared" ref="FG35" si="159">FF35/FE35%</f>
        <v>100</v>
      </c>
      <c r="FH35" s="23"/>
      <c r="FI35" s="23"/>
      <c r="FJ35" s="23"/>
      <c r="FK35" s="16">
        <f t="shared" si="82"/>
        <v>693607.08922999993</v>
      </c>
      <c r="FL35" s="16">
        <f t="shared" si="83"/>
        <v>692737.41966000001</v>
      </c>
      <c r="FM35" s="15">
        <f t="shared" si="84"/>
        <v>99.874616395434288</v>
      </c>
      <c r="FN35" s="24">
        <v>9630</v>
      </c>
      <c r="FO35" s="24">
        <v>9630</v>
      </c>
      <c r="FP35" s="20">
        <f t="shared" si="139"/>
        <v>100</v>
      </c>
      <c r="FQ35" s="24">
        <v>402.5</v>
      </c>
      <c r="FR35" s="20">
        <v>402.5</v>
      </c>
      <c r="FS35" s="20">
        <f t="shared" si="140"/>
        <v>99.999999999999986</v>
      </c>
      <c r="FT35" s="24">
        <v>425.1</v>
      </c>
      <c r="FU35" s="20">
        <v>384.65116999999998</v>
      </c>
      <c r="FV35" s="20">
        <f t="shared" si="46"/>
        <v>90.484867090096429</v>
      </c>
      <c r="FW35" s="24"/>
      <c r="FX35" s="20"/>
      <c r="FY35" s="20"/>
      <c r="FZ35" s="24"/>
      <c r="GA35" s="20"/>
      <c r="GB35" s="20"/>
      <c r="GC35" s="24">
        <v>18976.589230000001</v>
      </c>
      <c r="GD35" s="20">
        <v>18976.589230000001</v>
      </c>
      <c r="GE35" s="20">
        <f>GD35/GC35%</f>
        <v>100</v>
      </c>
      <c r="GF35" s="24">
        <v>11</v>
      </c>
      <c r="GG35" s="20">
        <v>11</v>
      </c>
      <c r="GH35" s="20">
        <f>GG35/GF35%</f>
        <v>100</v>
      </c>
      <c r="GI35" s="24">
        <v>13.5</v>
      </c>
      <c r="GJ35" s="20">
        <v>13.5</v>
      </c>
      <c r="GK35" s="20">
        <f t="shared" si="69"/>
        <v>100</v>
      </c>
      <c r="GL35" s="24">
        <v>406.1</v>
      </c>
      <c r="GM35" s="20">
        <v>406.1</v>
      </c>
      <c r="GN35" s="20">
        <f t="shared" si="48"/>
        <v>100</v>
      </c>
      <c r="GO35" s="24">
        <v>168399.1</v>
      </c>
      <c r="GP35" s="20">
        <v>168399.1</v>
      </c>
      <c r="GQ35" s="20">
        <f t="shared" si="50"/>
        <v>100</v>
      </c>
      <c r="GR35" s="24">
        <v>438039</v>
      </c>
      <c r="GS35" s="20">
        <v>438039</v>
      </c>
      <c r="GT35" s="20">
        <f t="shared" si="51"/>
        <v>99.999999999999986</v>
      </c>
      <c r="GU35" s="24">
        <v>335.5</v>
      </c>
      <c r="GV35" s="20">
        <v>335.47</v>
      </c>
      <c r="GW35" s="20">
        <f t="shared" si="155"/>
        <v>99.991058122205672</v>
      </c>
      <c r="GX35" s="24">
        <v>127.3</v>
      </c>
      <c r="GY35" s="20">
        <v>58.5</v>
      </c>
      <c r="GZ35" s="20">
        <f t="shared" si="85"/>
        <v>45.954438334642582</v>
      </c>
      <c r="HA35" s="24">
        <v>3203.6</v>
      </c>
      <c r="HB35" s="20">
        <v>3203.6</v>
      </c>
      <c r="HC35" s="20">
        <f t="shared" si="53"/>
        <v>100</v>
      </c>
      <c r="HD35" s="24">
        <f>838.46+40380.94</f>
        <v>41219.4</v>
      </c>
      <c r="HE35" s="20">
        <v>40847.159450000006</v>
      </c>
      <c r="HF35" s="20">
        <f t="shared" si="54"/>
        <v>99.096928751995435</v>
      </c>
      <c r="HG35" s="24">
        <v>6549.3</v>
      </c>
      <c r="HH35" s="20">
        <v>6460</v>
      </c>
      <c r="HI35" s="20">
        <f t="shared" si="55"/>
        <v>98.636495503336235</v>
      </c>
      <c r="HJ35" s="25"/>
      <c r="HK35" s="20"/>
      <c r="HL35" s="20"/>
      <c r="HM35" s="25"/>
      <c r="HN35" s="20"/>
      <c r="HO35" s="20"/>
      <c r="HP35" s="24">
        <v>1213.5999999999999</v>
      </c>
      <c r="HQ35" s="20">
        <v>1028.54981</v>
      </c>
      <c r="HR35" s="20">
        <f t="shared" si="60"/>
        <v>84.751961931443645</v>
      </c>
      <c r="HS35" s="24">
        <v>4532.3</v>
      </c>
      <c r="HT35" s="20">
        <v>4532.3</v>
      </c>
      <c r="HU35" s="20">
        <f t="shared" si="141"/>
        <v>100</v>
      </c>
      <c r="HV35" s="24">
        <v>113.8</v>
      </c>
      <c r="HW35" s="20">
        <v>0</v>
      </c>
      <c r="HX35" s="20">
        <f t="shared" si="149"/>
        <v>0</v>
      </c>
      <c r="HY35" s="24">
        <v>9.4</v>
      </c>
      <c r="HZ35" s="20">
        <v>9.4</v>
      </c>
      <c r="IA35" s="20">
        <f t="shared" si="62"/>
        <v>100</v>
      </c>
      <c r="IB35" s="24"/>
      <c r="IC35" s="20"/>
      <c r="ID35" s="20"/>
      <c r="IE35" s="24"/>
      <c r="IF35" s="20"/>
      <c r="IG35" s="20"/>
      <c r="IH35" s="26">
        <f t="shared" si="104"/>
        <v>160</v>
      </c>
      <c r="II35" s="26">
        <f t="shared" si="104"/>
        <v>160</v>
      </c>
      <c r="IJ35" s="17">
        <f t="shared" si="66"/>
        <v>100</v>
      </c>
      <c r="IK35" s="21">
        <v>156</v>
      </c>
      <c r="IL35" s="20">
        <v>156</v>
      </c>
      <c r="IM35" s="20">
        <v>100</v>
      </c>
      <c r="IN35" s="21">
        <v>4</v>
      </c>
      <c r="IO35" s="20">
        <v>4</v>
      </c>
      <c r="IP35" s="20">
        <f>IO35/IN35%</f>
        <v>100</v>
      </c>
      <c r="IQ35" s="15">
        <f t="shared" si="87"/>
        <v>1652694.9709399999</v>
      </c>
      <c r="IR35" s="15">
        <f t="shared" si="88"/>
        <v>1650129.9012199999</v>
      </c>
      <c r="IS35" s="15">
        <f t="shared" si="89"/>
        <v>99.844794728301181</v>
      </c>
    </row>
    <row r="36" spans="1:253" x14ac:dyDescent="0.2">
      <c r="A36" s="19" t="s">
        <v>114</v>
      </c>
      <c r="B36" s="16">
        <f t="shared" si="71"/>
        <v>87033</v>
      </c>
      <c r="C36" s="16">
        <f t="shared" si="72"/>
        <v>87033</v>
      </c>
      <c r="D36" s="15">
        <f t="shared" si="73"/>
        <v>100</v>
      </c>
      <c r="E36" s="20"/>
      <c r="F36" s="20"/>
      <c r="G36" s="20"/>
      <c r="H36" s="21">
        <v>69086</v>
      </c>
      <c r="I36" s="20">
        <v>69086</v>
      </c>
      <c r="J36" s="20">
        <f t="shared" si="1"/>
        <v>100</v>
      </c>
      <c r="K36" s="21">
        <v>17947</v>
      </c>
      <c r="L36" s="20">
        <v>17947</v>
      </c>
      <c r="M36" s="20">
        <f t="shared" si="74"/>
        <v>100</v>
      </c>
      <c r="N36" s="20"/>
      <c r="O36" s="20"/>
      <c r="P36" s="20"/>
      <c r="Q36" s="16">
        <f t="shared" si="75"/>
        <v>78049.039069999999</v>
      </c>
      <c r="R36" s="16">
        <f t="shared" si="76"/>
        <v>78048.693759999995</v>
      </c>
      <c r="S36" s="15">
        <f t="shared" si="77"/>
        <v>99.999557573028298</v>
      </c>
      <c r="T36" s="20">
        <v>735.9</v>
      </c>
      <c r="U36" s="20">
        <v>735.9</v>
      </c>
      <c r="V36" s="20">
        <f t="shared" si="78"/>
        <v>100</v>
      </c>
      <c r="W36" s="21">
        <v>19383.099999999999</v>
      </c>
      <c r="X36" s="20">
        <v>19383.099999999999</v>
      </c>
      <c r="Y36" s="20">
        <f t="shared" si="143"/>
        <v>100</v>
      </c>
      <c r="Z36" s="21">
        <v>30813.8</v>
      </c>
      <c r="AA36" s="20">
        <v>30813.8</v>
      </c>
      <c r="AB36" s="20">
        <f t="shared" si="144"/>
        <v>100</v>
      </c>
      <c r="AC36" s="21">
        <v>3893.6</v>
      </c>
      <c r="AD36" s="20">
        <v>3893.5123799999997</v>
      </c>
      <c r="AE36" s="20">
        <f t="shared" si="145"/>
        <v>99.997749640435572</v>
      </c>
      <c r="AF36" s="21">
        <v>3789.9169999999999</v>
      </c>
      <c r="AG36" s="20">
        <v>3789.9169999999999</v>
      </c>
      <c r="AH36" s="20">
        <f t="shared" si="146"/>
        <v>100</v>
      </c>
      <c r="AI36" s="21">
        <v>8521.4</v>
      </c>
      <c r="AJ36" s="20">
        <v>8521.4</v>
      </c>
      <c r="AK36" s="20">
        <f t="shared" si="147"/>
        <v>100</v>
      </c>
      <c r="AL36" s="21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1"/>
      <c r="AY36" s="20"/>
      <c r="AZ36" s="20"/>
      <c r="BA36" s="20"/>
      <c r="BB36" s="20"/>
      <c r="BC36" s="20"/>
      <c r="BD36" s="21"/>
      <c r="BE36" s="20"/>
      <c r="BF36" s="20"/>
      <c r="BG36" s="21"/>
      <c r="BH36" s="20"/>
      <c r="BI36" s="20"/>
      <c r="BJ36" s="22"/>
      <c r="BK36" s="20"/>
      <c r="BL36" s="20"/>
      <c r="BM36" s="21">
        <v>529.20000000000005</v>
      </c>
      <c r="BN36" s="20">
        <v>529.20000000000005</v>
      </c>
      <c r="BO36" s="20">
        <f t="shared" si="14"/>
        <v>100</v>
      </c>
      <c r="BP36" s="21"/>
      <c r="BQ36" s="20"/>
      <c r="BR36" s="20"/>
      <c r="BS36" s="20"/>
      <c r="BT36" s="20"/>
      <c r="BU36" s="20"/>
      <c r="BV36" s="21">
        <v>1845.6369999999999</v>
      </c>
      <c r="BW36" s="20">
        <v>1845.6369999999999</v>
      </c>
      <c r="BX36" s="20">
        <f t="shared" si="68"/>
        <v>100</v>
      </c>
      <c r="BY36" s="21"/>
      <c r="BZ36" s="20"/>
      <c r="CA36" s="20"/>
      <c r="CB36" s="20"/>
      <c r="CC36" s="20"/>
      <c r="CD36" s="20"/>
      <c r="CE36" s="21">
        <v>14.32</v>
      </c>
      <c r="CF36" s="21">
        <v>14.32</v>
      </c>
      <c r="CG36" s="23">
        <f t="shared" si="135"/>
        <v>100</v>
      </c>
      <c r="CH36" s="22"/>
      <c r="CI36" s="22"/>
      <c r="CJ36" s="23"/>
      <c r="CK36" s="21"/>
      <c r="CL36" s="21"/>
      <c r="CM36" s="23"/>
      <c r="CN36" s="23"/>
      <c r="CO36" s="23"/>
      <c r="CP36" s="23"/>
      <c r="CQ36" s="21">
        <v>237.35</v>
      </c>
      <c r="CR36" s="20">
        <v>237.35</v>
      </c>
      <c r="CS36" s="23">
        <f t="shared" si="137"/>
        <v>100</v>
      </c>
      <c r="CT36" s="21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>
        <v>2357.2750699999997</v>
      </c>
      <c r="DY36" s="23">
        <v>2357.2750699999997</v>
      </c>
      <c r="DZ36" s="23">
        <f t="shared" si="153"/>
        <v>100</v>
      </c>
      <c r="EA36" s="23"/>
      <c r="EB36" s="23"/>
      <c r="EC36" s="23"/>
      <c r="ED36" s="23"/>
      <c r="EE36" s="23"/>
      <c r="EF36" s="23"/>
      <c r="EG36" s="21"/>
      <c r="EH36" s="20"/>
      <c r="EI36" s="23"/>
      <c r="EJ36" s="21">
        <v>150</v>
      </c>
      <c r="EK36" s="20">
        <v>150</v>
      </c>
      <c r="EL36" s="23">
        <f>EK36/EJ36%</f>
        <v>100</v>
      </c>
      <c r="EM36" s="21"/>
      <c r="EN36" s="23"/>
      <c r="EO36" s="23"/>
      <c r="EP36" s="21"/>
      <c r="EQ36" s="20"/>
      <c r="ER36" s="23"/>
      <c r="ES36" s="21">
        <v>2239</v>
      </c>
      <c r="ET36" s="20">
        <v>2239</v>
      </c>
      <c r="EU36" s="23">
        <f t="shared" si="138"/>
        <v>100</v>
      </c>
      <c r="EV36" s="21">
        <v>3538.54</v>
      </c>
      <c r="EW36" s="20">
        <v>3538.2823100000001</v>
      </c>
      <c r="EX36" s="23">
        <f t="shared" si="81"/>
        <v>99.992717618000654</v>
      </c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16">
        <f t="shared" si="82"/>
        <v>110365.52300000002</v>
      </c>
      <c r="FL36" s="16">
        <f t="shared" si="83"/>
        <v>110205.30194999999</v>
      </c>
      <c r="FM36" s="15">
        <f t="shared" si="84"/>
        <v>99.854826900969769</v>
      </c>
      <c r="FN36" s="24">
        <v>1042</v>
      </c>
      <c r="FO36" s="24">
        <v>1042</v>
      </c>
      <c r="FP36" s="20">
        <f t="shared" si="139"/>
        <v>100</v>
      </c>
      <c r="FQ36" s="24">
        <v>140</v>
      </c>
      <c r="FR36" s="20">
        <v>140</v>
      </c>
      <c r="FS36" s="20">
        <f t="shared" si="140"/>
        <v>100</v>
      </c>
      <c r="FT36" s="24">
        <v>181.6</v>
      </c>
      <c r="FU36" s="20">
        <v>153.34</v>
      </c>
      <c r="FV36" s="20">
        <f t="shared" si="46"/>
        <v>84.43832599118943</v>
      </c>
      <c r="FW36" s="24"/>
      <c r="FX36" s="20"/>
      <c r="FY36" s="20"/>
      <c r="FZ36" s="24"/>
      <c r="GA36" s="20"/>
      <c r="GB36" s="20"/>
      <c r="GC36" s="24">
        <v>75.322999999999993</v>
      </c>
      <c r="GD36" s="20">
        <v>75.322999999999993</v>
      </c>
      <c r="GE36" s="20">
        <f t="shared" ref="GE36:GE37" si="160">GD36/GC36%</f>
        <v>100</v>
      </c>
      <c r="GF36" s="24"/>
      <c r="GG36" s="20"/>
      <c r="GH36" s="20"/>
      <c r="GI36" s="24">
        <v>0.1</v>
      </c>
      <c r="GJ36" s="20">
        <v>0.1</v>
      </c>
      <c r="GK36" s="20">
        <f t="shared" si="69"/>
        <v>100</v>
      </c>
      <c r="GL36" s="24">
        <v>303.60000000000002</v>
      </c>
      <c r="GM36" s="20">
        <v>303.60000000000002</v>
      </c>
      <c r="GN36" s="20">
        <f t="shared" si="48"/>
        <v>100</v>
      </c>
      <c r="GO36" s="24">
        <v>26925.1</v>
      </c>
      <c r="GP36" s="20">
        <v>26925.1</v>
      </c>
      <c r="GQ36" s="20">
        <f t="shared" si="50"/>
        <v>100</v>
      </c>
      <c r="GR36" s="24">
        <v>73811.3</v>
      </c>
      <c r="GS36" s="20">
        <v>73811.299999999988</v>
      </c>
      <c r="GT36" s="20">
        <f t="shared" si="51"/>
        <v>99.999999999999972</v>
      </c>
      <c r="GU36" s="24">
        <v>37.4</v>
      </c>
      <c r="GV36" s="20">
        <v>37.35</v>
      </c>
      <c r="GW36" s="20">
        <f t="shared" si="155"/>
        <v>99.866310160427815</v>
      </c>
      <c r="GX36" s="24">
        <v>63.7</v>
      </c>
      <c r="GY36" s="20">
        <v>55.8</v>
      </c>
      <c r="GZ36" s="20">
        <f t="shared" si="85"/>
        <v>87.598116169544738</v>
      </c>
      <c r="HA36" s="24">
        <v>1609.6</v>
      </c>
      <c r="HB36" s="20">
        <v>1586.3</v>
      </c>
      <c r="HC36" s="20">
        <f t="shared" si="53"/>
        <v>98.552435387673953</v>
      </c>
      <c r="HD36" s="24">
        <f>6.8+4392.7</f>
        <v>4399.5</v>
      </c>
      <c r="HE36" s="20">
        <v>4352.8</v>
      </c>
      <c r="HF36" s="20">
        <f t="shared" si="54"/>
        <v>98.938515740425061</v>
      </c>
      <c r="HG36" s="24">
        <v>617.79999999999995</v>
      </c>
      <c r="HH36" s="20">
        <v>617.79999999999995</v>
      </c>
      <c r="HI36" s="20">
        <f t="shared" si="55"/>
        <v>100</v>
      </c>
      <c r="HJ36" s="25"/>
      <c r="HK36" s="20"/>
      <c r="HL36" s="20"/>
      <c r="HM36" s="25"/>
      <c r="HN36" s="20"/>
      <c r="HO36" s="20"/>
      <c r="HP36" s="24">
        <v>468.7</v>
      </c>
      <c r="HQ36" s="20">
        <v>428.98894999999999</v>
      </c>
      <c r="HR36" s="20">
        <f t="shared" si="60"/>
        <v>91.527405589929586</v>
      </c>
      <c r="HS36" s="24">
        <v>674.2</v>
      </c>
      <c r="HT36" s="20">
        <v>674.2</v>
      </c>
      <c r="HU36" s="20">
        <f t="shared" si="141"/>
        <v>100</v>
      </c>
      <c r="HV36" s="24">
        <v>14.3</v>
      </c>
      <c r="HW36" s="20">
        <v>0</v>
      </c>
      <c r="HX36" s="20">
        <f t="shared" si="149"/>
        <v>0</v>
      </c>
      <c r="HY36" s="24">
        <v>1.3</v>
      </c>
      <c r="HZ36" s="20">
        <v>1.3</v>
      </c>
      <c r="IA36" s="20">
        <f t="shared" si="62"/>
        <v>100</v>
      </c>
      <c r="IB36" s="24"/>
      <c r="IC36" s="20"/>
      <c r="ID36" s="20"/>
      <c r="IE36" s="24"/>
      <c r="IF36" s="20"/>
      <c r="IG36" s="20"/>
      <c r="IH36" s="26">
        <f t="shared" ref="IH36:II37" si="161">IK36+IN36</f>
        <v>0</v>
      </c>
      <c r="II36" s="26">
        <f t="shared" si="161"/>
        <v>0</v>
      </c>
      <c r="IJ36" s="17" t="s">
        <v>188</v>
      </c>
      <c r="IK36" s="21"/>
      <c r="IL36" s="20"/>
      <c r="IM36" s="20"/>
      <c r="IN36" s="21"/>
      <c r="IO36" s="20"/>
      <c r="IP36" s="20"/>
      <c r="IQ36" s="15">
        <f t="shared" si="87"/>
        <v>275447.56206999999</v>
      </c>
      <c r="IR36" s="15">
        <f t="shared" si="88"/>
        <v>275286.99570999999</v>
      </c>
      <c r="IS36" s="15">
        <f t="shared" si="89"/>
        <v>99.941707104323825</v>
      </c>
    </row>
    <row r="37" spans="1:253" x14ac:dyDescent="0.2">
      <c r="A37" s="19" t="s">
        <v>115</v>
      </c>
      <c r="B37" s="16">
        <f t="shared" si="71"/>
        <v>165421.1</v>
      </c>
      <c r="C37" s="16">
        <f t="shared" si="72"/>
        <v>165421.1</v>
      </c>
      <c r="D37" s="15">
        <f t="shared" si="73"/>
        <v>100</v>
      </c>
      <c r="E37" s="20"/>
      <c r="F37" s="20"/>
      <c r="G37" s="20"/>
      <c r="H37" s="21">
        <v>123746</v>
      </c>
      <c r="I37" s="20">
        <v>123746</v>
      </c>
      <c r="J37" s="20">
        <f t="shared" si="1"/>
        <v>100</v>
      </c>
      <c r="K37" s="21">
        <v>41675.1</v>
      </c>
      <c r="L37" s="20">
        <v>41675.1</v>
      </c>
      <c r="M37" s="20">
        <f t="shared" si="74"/>
        <v>100</v>
      </c>
      <c r="N37" s="20"/>
      <c r="O37" s="20"/>
      <c r="P37" s="20"/>
      <c r="Q37" s="16">
        <f t="shared" si="75"/>
        <v>365563.14009999996</v>
      </c>
      <c r="R37" s="16">
        <f t="shared" si="76"/>
        <v>356422.98051999998</v>
      </c>
      <c r="S37" s="15">
        <f t="shared" si="77"/>
        <v>97.499704270649474</v>
      </c>
      <c r="T37" s="20">
        <v>3642.5</v>
      </c>
      <c r="U37" s="20">
        <v>3642.5</v>
      </c>
      <c r="V37" s="20">
        <f t="shared" si="78"/>
        <v>100.00000000000001</v>
      </c>
      <c r="W37" s="21">
        <v>88228.800000000003</v>
      </c>
      <c r="X37" s="20">
        <v>88228.800000000003</v>
      </c>
      <c r="Y37" s="20">
        <f t="shared" si="143"/>
        <v>100</v>
      </c>
      <c r="Z37" s="21">
        <v>61380.2</v>
      </c>
      <c r="AA37" s="20">
        <v>61380.2</v>
      </c>
      <c r="AB37" s="20">
        <f t="shared" si="144"/>
        <v>99.999999999999986</v>
      </c>
      <c r="AC37" s="21">
        <v>9600</v>
      </c>
      <c r="AD37" s="20">
        <v>9600</v>
      </c>
      <c r="AE37" s="20">
        <f t="shared" si="145"/>
        <v>100</v>
      </c>
      <c r="AF37" s="21">
        <v>9435.4</v>
      </c>
      <c r="AG37" s="20">
        <v>9435.4</v>
      </c>
      <c r="AH37" s="20">
        <f t="shared" si="146"/>
        <v>100</v>
      </c>
      <c r="AI37" s="21">
        <v>111301.4</v>
      </c>
      <c r="AJ37" s="20">
        <v>111301.4</v>
      </c>
      <c r="AK37" s="20">
        <f t="shared" si="147"/>
        <v>100</v>
      </c>
      <c r="AL37" s="21">
        <v>3785.6387200000004</v>
      </c>
      <c r="AM37" s="20">
        <v>3785.6387200000004</v>
      </c>
      <c r="AN37" s="20">
        <f t="shared" si="116"/>
        <v>100.00000000000001</v>
      </c>
      <c r="AO37" s="20"/>
      <c r="AP37" s="20"/>
      <c r="AQ37" s="20"/>
      <c r="AR37" s="20"/>
      <c r="AS37" s="20"/>
      <c r="AT37" s="20"/>
      <c r="AU37" s="20"/>
      <c r="AV37" s="20"/>
      <c r="AW37" s="20"/>
      <c r="AX37" s="21"/>
      <c r="AY37" s="20"/>
      <c r="AZ37" s="20"/>
      <c r="BA37" s="20"/>
      <c r="BB37" s="20"/>
      <c r="BC37" s="20"/>
      <c r="BD37" s="21">
        <v>23036.1</v>
      </c>
      <c r="BE37" s="20">
        <v>14623.253640000001</v>
      </c>
      <c r="BF37" s="20">
        <f>BE37/BD37%</f>
        <v>63.479728078971711</v>
      </c>
      <c r="BG37" s="21">
        <v>2450</v>
      </c>
      <c r="BH37" s="20">
        <v>1903.93778</v>
      </c>
      <c r="BI37" s="20">
        <f>BH37/BG37%</f>
        <v>77.711746122448972</v>
      </c>
      <c r="BJ37" s="22"/>
      <c r="BK37" s="20"/>
      <c r="BL37" s="20"/>
      <c r="BM37" s="21">
        <v>5175.6000000000004</v>
      </c>
      <c r="BN37" s="20">
        <v>5175.6000000000004</v>
      </c>
      <c r="BO37" s="20">
        <f t="shared" si="14"/>
        <v>100</v>
      </c>
      <c r="BP37" s="21">
        <v>3426.9</v>
      </c>
      <c r="BQ37" s="20">
        <v>3426.9</v>
      </c>
      <c r="BR37" s="20">
        <f>BQ37/BP37%</f>
        <v>100.00000000000001</v>
      </c>
      <c r="BS37" s="20"/>
      <c r="BT37" s="20"/>
      <c r="BU37" s="20"/>
      <c r="BV37" s="21"/>
      <c r="BW37" s="20"/>
      <c r="BX37" s="20"/>
      <c r="BY37" s="21">
        <v>4000</v>
      </c>
      <c r="BZ37" s="20">
        <v>4000</v>
      </c>
      <c r="CA37" s="20">
        <f>BZ37/BY37%</f>
        <v>100</v>
      </c>
      <c r="CB37" s="20"/>
      <c r="CC37" s="20"/>
      <c r="CD37" s="20"/>
      <c r="CE37" s="21">
        <v>77.3</v>
      </c>
      <c r="CF37" s="21">
        <v>77.3</v>
      </c>
      <c r="CG37" s="23">
        <f t="shared" si="135"/>
        <v>100</v>
      </c>
      <c r="CH37" s="22"/>
      <c r="CI37" s="22"/>
      <c r="CJ37" s="23"/>
      <c r="CK37" s="21"/>
      <c r="CL37" s="21"/>
      <c r="CM37" s="23"/>
      <c r="CN37" s="23"/>
      <c r="CO37" s="23"/>
      <c r="CP37" s="23"/>
      <c r="CQ37" s="21">
        <v>781.43799999999999</v>
      </c>
      <c r="CR37" s="20">
        <v>781.43799999999999</v>
      </c>
      <c r="CS37" s="23">
        <f t="shared" si="137"/>
        <v>100</v>
      </c>
      <c r="CT37" s="21">
        <v>634.37880000000007</v>
      </c>
      <c r="CU37" s="20">
        <v>634.37880000000007</v>
      </c>
      <c r="CV37" s="23">
        <f t="shared" ref="CV37" si="162">CU37/CT37%</f>
        <v>100</v>
      </c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>
        <v>673.58699999999999</v>
      </c>
      <c r="EB37" s="23">
        <v>673.58699999999999</v>
      </c>
      <c r="EC37" s="23">
        <f>EB37/EA37%</f>
        <v>100</v>
      </c>
      <c r="ED37" s="23"/>
      <c r="EE37" s="23"/>
      <c r="EF37" s="23"/>
      <c r="EG37" s="21"/>
      <c r="EH37" s="20"/>
      <c r="EI37" s="23"/>
      <c r="EJ37" s="21">
        <v>270</v>
      </c>
      <c r="EK37" s="20">
        <v>270</v>
      </c>
      <c r="EL37" s="23">
        <f>EK37/EJ37%</f>
        <v>100</v>
      </c>
      <c r="EM37" s="21">
        <v>904.00099999999998</v>
      </c>
      <c r="EN37" s="20">
        <v>722.75</v>
      </c>
      <c r="EO37" s="23">
        <f t="shared" si="36"/>
        <v>79.950132798525658</v>
      </c>
      <c r="EP37" s="21">
        <v>427.262</v>
      </c>
      <c r="EQ37" s="20">
        <v>427.262</v>
      </c>
      <c r="ER37" s="23">
        <f t="shared" ref="ER37" si="163">EQ37/EP37%</f>
        <v>100</v>
      </c>
      <c r="ES37" s="21">
        <v>30718.794579999998</v>
      </c>
      <c r="ET37" s="20">
        <v>30718.794579999998</v>
      </c>
      <c r="EU37" s="23">
        <f t="shared" si="138"/>
        <v>100</v>
      </c>
      <c r="EV37" s="21">
        <v>5613.84</v>
      </c>
      <c r="EW37" s="20">
        <v>5613.84</v>
      </c>
      <c r="EX37" s="23">
        <f t="shared" si="81"/>
        <v>100</v>
      </c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16">
        <f t="shared" si="82"/>
        <v>447914.1</v>
      </c>
      <c r="FL37" s="16">
        <f t="shared" si="83"/>
        <v>447567.92182999995</v>
      </c>
      <c r="FM37" s="15">
        <f t="shared" si="84"/>
        <v>99.922713268012757</v>
      </c>
      <c r="FN37" s="24">
        <v>5903</v>
      </c>
      <c r="FO37" s="24">
        <v>5903</v>
      </c>
      <c r="FP37" s="20">
        <f t="shared" si="139"/>
        <v>100</v>
      </c>
      <c r="FQ37" s="24">
        <v>245</v>
      </c>
      <c r="FR37" s="20">
        <v>245</v>
      </c>
      <c r="FS37" s="20">
        <f t="shared" si="140"/>
        <v>99.999999999999986</v>
      </c>
      <c r="FT37" s="24">
        <v>405.8</v>
      </c>
      <c r="FU37" s="20">
        <v>369.68788000000001</v>
      </c>
      <c r="FV37" s="20">
        <f t="shared" si="46"/>
        <v>91.101005421389857</v>
      </c>
      <c r="FW37" s="24">
        <v>492.7</v>
      </c>
      <c r="FX37" s="20">
        <v>492.7</v>
      </c>
      <c r="FY37" s="20">
        <f>FX37/FW37%</f>
        <v>100</v>
      </c>
      <c r="FZ37" s="24">
        <v>85.6</v>
      </c>
      <c r="GA37" s="20">
        <v>85.6</v>
      </c>
      <c r="GB37" s="20">
        <f>GA37/FZ37%</f>
        <v>100</v>
      </c>
      <c r="GC37" s="24">
        <v>352.5</v>
      </c>
      <c r="GD37" s="20">
        <v>352.46899999999999</v>
      </c>
      <c r="GE37" s="20">
        <f t="shared" si="160"/>
        <v>99.99120567375887</v>
      </c>
      <c r="GF37" s="24"/>
      <c r="GG37" s="20"/>
      <c r="GH37" s="20"/>
      <c r="GI37" s="24">
        <v>0.1</v>
      </c>
      <c r="GJ37" s="20">
        <v>0.1</v>
      </c>
      <c r="GK37" s="20">
        <f t="shared" si="69"/>
        <v>100</v>
      </c>
      <c r="GL37" s="24">
        <v>1231.8</v>
      </c>
      <c r="GM37" s="20">
        <v>1231.8</v>
      </c>
      <c r="GN37" s="20">
        <f t="shared" si="48"/>
        <v>100</v>
      </c>
      <c r="GO37" s="24">
        <v>112185.7</v>
      </c>
      <c r="GP37" s="20">
        <v>112130.79999999999</v>
      </c>
      <c r="GQ37" s="20">
        <f t="shared" si="50"/>
        <v>99.951063281683844</v>
      </c>
      <c r="GR37" s="24">
        <v>291648.3</v>
      </c>
      <c r="GS37" s="20">
        <v>291641.10000000003</v>
      </c>
      <c r="GT37" s="20">
        <f t="shared" si="51"/>
        <v>99.997531273112187</v>
      </c>
      <c r="GU37" s="24">
        <v>47.9</v>
      </c>
      <c r="GV37" s="20">
        <v>47.88</v>
      </c>
      <c r="GW37" s="20">
        <f t="shared" si="155"/>
        <v>99.958246346555327</v>
      </c>
      <c r="GX37" s="24">
        <v>127.3</v>
      </c>
      <c r="GY37" s="20">
        <v>82.7</v>
      </c>
      <c r="GZ37" s="20">
        <f t="shared" si="85"/>
        <v>64.964650432050277</v>
      </c>
      <c r="HA37" s="24">
        <v>3281.1</v>
      </c>
      <c r="HB37" s="20">
        <v>3281.1</v>
      </c>
      <c r="HC37" s="20">
        <f t="shared" si="53"/>
        <v>100</v>
      </c>
      <c r="HD37" s="24">
        <v>22397.7</v>
      </c>
      <c r="HE37" s="20">
        <v>22320.294999999998</v>
      </c>
      <c r="HF37" s="20">
        <f t="shared" si="54"/>
        <v>99.654406479236698</v>
      </c>
      <c r="HG37" s="24">
        <v>3416.5</v>
      </c>
      <c r="HH37" s="20">
        <v>3416.5</v>
      </c>
      <c r="HI37" s="20">
        <f t="shared" si="55"/>
        <v>100</v>
      </c>
      <c r="HJ37" s="25">
        <v>3142.5</v>
      </c>
      <c r="HK37" s="20">
        <v>3092.5</v>
      </c>
      <c r="HL37" s="20">
        <f t="shared" si="56"/>
        <v>98.408910103420837</v>
      </c>
      <c r="HM37" s="25">
        <v>2</v>
      </c>
      <c r="HN37" s="20">
        <v>1.5</v>
      </c>
      <c r="HO37" s="20">
        <f t="shared" ref="HO37:HO41" si="164">HN37/HM37%</f>
        <v>75</v>
      </c>
      <c r="HP37" s="24">
        <v>606.6</v>
      </c>
      <c r="HQ37" s="20">
        <v>606.58994999999993</v>
      </c>
      <c r="HR37" s="20">
        <f t="shared" si="60"/>
        <v>99.99834322453016</v>
      </c>
      <c r="HS37" s="24">
        <v>2261.8000000000002</v>
      </c>
      <c r="HT37" s="20">
        <v>2261.8000000000002</v>
      </c>
      <c r="HU37" s="20">
        <f t="shared" si="141"/>
        <v>100</v>
      </c>
      <c r="HV37" s="24">
        <v>75.400000000000006</v>
      </c>
      <c r="HW37" s="20">
        <v>0</v>
      </c>
      <c r="HX37" s="20">
        <f t="shared" si="149"/>
        <v>0</v>
      </c>
      <c r="HY37" s="24">
        <v>4.8</v>
      </c>
      <c r="HZ37" s="20">
        <v>4.8</v>
      </c>
      <c r="IA37" s="20">
        <f t="shared" si="62"/>
        <v>100</v>
      </c>
      <c r="IB37" s="24"/>
      <c r="IC37" s="20"/>
      <c r="ID37" s="20"/>
      <c r="IE37" s="24"/>
      <c r="IF37" s="20"/>
      <c r="IG37" s="20"/>
      <c r="IH37" s="26">
        <f t="shared" si="161"/>
        <v>8920.7999999999993</v>
      </c>
      <c r="II37" s="26">
        <f t="shared" si="161"/>
        <v>8920.7999999999993</v>
      </c>
      <c r="IJ37" s="17">
        <f t="shared" si="66"/>
        <v>100</v>
      </c>
      <c r="IK37" s="27">
        <v>8912.7999999999993</v>
      </c>
      <c r="IL37" s="20">
        <v>8912.7999999999993</v>
      </c>
      <c r="IM37" s="20">
        <v>100</v>
      </c>
      <c r="IN37" s="21">
        <v>8</v>
      </c>
      <c r="IO37" s="20">
        <v>8</v>
      </c>
      <c r="IP37" s="20">
        <f t="shared" ref="IP37" si="165">IO37/IN37%</f>
        <v>100</v>
      </c>
      <c r="IQ37" s="15">
        <f t="shared" si="87"/>
        <v>987819.14009999996</v>
      </c>
      <c r="IR37" s="15">
        <f t="shared" si="88"/>
        <v>978332.80235000001</v>
      </c>
      <c r="IS37" s="15">
        <f t="shared" si="89"/>
        <v>99.039668562299809</v>
      </c>
    </row>
    <row r="38" spans="1:253" s="3" customFormat="1" x14ac:dyDescent="0.2">
      <c r="A38" s="29" t="s">
        <v>126</v>
      </c>
      <c r="B38" s="16">
        <f>SUM(B39:B42)</f>
        <v>328510.90000000002</v>
      </c>
      <c r="C38" s="16">
        <f>SUM(C39:C42)</f>
        <v>328460.90000000002</v>
      </c>
      <c r="D38" s="15">
        <f t="shared" si="73"/>
        <v>99.98477980487101</v>
      </c>
      <c r="E38" s="16">
        <f t="shared" ref="E38:CN38" si="166">SUM(E39:E42)</f>
        <v>58549</v>
      </c>
      <c r="F38" s="16">
        <f t="shared" si="166"/>
        <v>58549</v>
      </c>
      <c r="G38" s="15">
        <f t="shared" ref="G38:G44" si="167">F38/E38%</f>
        <v>100</v>
      </c>
      <c r="H38" s="16">
        <f t="shared" si="166"/>
        <v>192817.4</v>
      </c>
      <c r="I38" s="16">
        <f t="shared" si="166"/>
        <v>192817.4</v>
      </c>
      <c r="J38" s="15">
        <f t="shared" ref="J38:J44" si="168">I38/H38%</f>
        <v>100</v>
      </c>
      <c r="K38" s="16">
        <f t="shared" si="166"/>
        <v>47073.5</v>
      </c>
      <c r="L38" s="16">
        <f t="shared" si="166"/>
        <v>47023.5</v>
      </c>
      <c r="M38" s="15">
        <f t="shared" si="74"/>
        <v>99.893783126387461</v>
      </c>
      <c r="N38" s="16">
        <f>SUM(N39:N42)</f>
        <v>30071</v>
      </c>
      <c r="O38" s="16">
        <f t="shared" si="166"/>
        <v>30071</v>
      </c>
      <c r="P38" s="15">
        <f t="shared" ref="P38" si="169">O38/N38%</f>
        <v>100</v>
      </c>
      <c r="Q38" s="16">
        <f>SUM(Q39:Q42)</f>
        <v>1414920.8658</v>
      </c>
      <c r="R38" s="16">
        <f>SUM(R39:R42)</f>
        <v>1406123.9812500002</v>
      </c>
      <c r="S38" s="15">
        <f>R38/Q38*100</f>
        <v>99.378277275950268</v>
      </c>
      <c r="T38" s="16">
        <f t="shared" si="166"/>
        <v>5859.4000000000005</v>
      </c>
      <c r="U38" s="16">
        <f t="shared" si="166"/>
        <v>1840.8</v>
      </c>
      <c r="V38" s="15">
        <f t="shared" si="78"/>
        <v>31.416185957606576</v>
      </c>
      <c r="W38" s="16">
        <f t="shared" si="166"/>
        <v>107734.902</v>
      </c>
      <c r="X38" s="16">
        <f t="shared" si="166"/>
        <v>107734.902</v>
      </c>
      <c r="Y38" s="15">
        <f t="shared" si="143"/>
        <v>99.999999999999986</v>
      </c>
      <c r="Z38" s="16">
        <f t="shared" ref="Z38:AA38" si="170">SUM(Z39:Z42)</f>
        <v>241012.59999999998</v>
      </c>
      <c r="AA38" s="16">
        <f t="shared" si="170"/>
        <v>241012.59999999998</v>
      </c>
      <c r="AB38" s="15">
        <f t="shared" si="144"/>
        <v>100</v>
      </c>
      <c r="AC38" s="16">
        <f t="shared" ref="AC38:AD38" si="171">SUM(AC39:AC42)</f>
        <v>18272</v>
      </c>
      <c r="AD38" s="16">
        <f t="shared" si="171"/>
        <v>18268.904569999999</v>
      </c>
      <c r="AE38" s="15">
        <f t="shared" si="145"/>
        <v>99.983059161558657</v>
      </c>
      <c r="AF38" s="16">
        <f t="shared" ref="AF38:AG38" si="172">SUM(AF39:AF42)</f>
        <v>73786.100000000006</v>
      </c>
      <c r="AG38" s="16">
        <f t="shared" si="172"/>
        <v>73786.100000000006</v>
      </c>
      <c r="AH38" s="15">
        <f t="shared" si="146"/>
        <v>100</v>
      </c>
      <c r="AI38" s="16">
        <f t="shared" ref="AI38:AJ38" si="173">SUM(AI39:AI42)</f>
        <v>190790.5</v>
      </c>
      <c r="AJ38" s="16">
        <f t="shared" si="173"/>
        <v>190790.5</v>
      </c>
      <c r="AK38" s="15">
        <f t="shared" si="147"/>
        <v>100</v>
      </c>
      <c r="AL38" s="16">
        <v>0</v>
      </c>
      <c r="AM38" s="16">
        <v>0</v>
      </c>
      <c r="AN38" s="16" t="s">
        <v>188</v>
      </c>
      <c r="AO38" s="16">
        <v>0</v>
      </c>
      <c r="AP38" s="16">
        <v>0</v>
      </c>
      <c r="AQ38" s="16" t="s">
        <v>188</v>
      </c>
      <c r="AR38" s="16">
        <f t="shared" si="166"/>
        <v>30000</v>
      </c>
      <c r="AS38" s="16">
        <f t="shared" si="166"/>
        <v>30000</v>
      </c>
      <c r="AT38" s="15">
        <f t="shared" ref="AT38" si="174">AS38/AR38%</f>
        <v>100</v>
      </c>
      <c r="AU38" s="16">
        <f t="shared" ref="AU38:AV38" si="175">SUM(AU39:AU42)</f>
        <v>5000</v>
      </c>
      <c r="AV38" s="16">
        <f t="shared" si="175"/>
        <v>5000</v>
      </c>
      <c r="AW38" s="15">
        <f t="shared" ref="AW38" si="176">AV38/AU38%</f>
        <v>100</v>
      </c>
      <c r="AX38" s="16">
        <v>0</v>
      </c>
      <c r="AY38" s="16">
        <v>0</v>
      </c>
      <c r="AZ38" s="16" t="s">
        <v>188</v>
      </c>
      <c r="BA38" s="16">
        <v>0</v>
      </c>
      <c r="BB38" s="16">
        <v>0</v>
      </c>
      <c r="BC38" s="16" t="s">
        <v>188</v>
      </c>
      <c r="BD38" s="16">
        <f t="shared" si="166"/>
        <v>123103.7</v>
      </c>
      <c r="BE38" s="16">
        <f t="shared" si="166"/>
        <v>121191.00892000001</v>
      </c>
      <c r="BF38" s="15">
        <f t="shared" ref="BF38" si="177">BE38/BD38%</f>
        <v>98.446276529462565</v>
      </c>
      <c r="BG38" s="16">
        <v>0</v>
      </c>
      <c r="BH38" s="16">
        <v>0</v>
      </c>
      <c r="BI38" s="16" t="s">
        <v>188</v>
      </c>
      <c r="BJ38" s="16">
        <f t="shared" ref="BJ38:BK38" si="178">SUM(BJ39:BJ42)</f>
        <v>4821.3999999999996</v>
      </c>
      <c r="BK38" s="16">
        <f t="shared" si="178"/>
        <v>4368.8016900000002</v>
      </c>
      <c r="BL38" s="15">
        <f t="shared" ref="BL38:BL40" si="179">BK38/BJ38%</f>
        <v>90.612720164267643</v>
      </c>
      <c r="BM38" s="16">
        <f t="shared" si="166"/>
        <v>22226.100000000002</v>
      </c>
      <c r="BN38" s="16">
        <f t="shared" si="166"/>
        <v>22217.256590000001</v>
      </c>
      <c r="BO38" s="15">
        <f t="shared" ref="BO38:BO44" si="180">BN38/BM38%</f>
        <v>99.960211598076128</v>
      </c>
      <c r="BP38" s="16">
        <f t="shared" si="166"/>
        <v>2896.1</v>
      </c>
      <c r="BQ38" s="16">
        <f t="shared" si="166"/>
        <v>2896.1</v>
      </c>
      <c r="BR38" s="15">
        <f>BQ38/BP38%</f>
        <v>100</v>
      </c>
      <c r="BS38" s="16">
        <f t="shared" si="166"/>
        <v>341839.68109999999</v>
      </c>
      <c r="BT38" s="16">
        <f t="shared" si="166"/>
        <v>341839.68109999999</v>
      </c>
      <c r="BU38" s="16">
        <f t="shared" si="166"/>
        <v>200</v>
      </c>
      <c r="BV38" s="16">
        <v>0</v>
      </c>
      <c r="BW38" s="15">
        <v>0</v>
      </c>
      <c r="BX38" s="16" t="s">
        <v>188</v>
      </c>
      <c r="BY38" s="16">
        <v>0</v>
      </c>
      <c r="BZ38" s="15">
        <v>0</v>
      </c>
      <c r="CA38" s="16" t="s">
        <v>188</v>
      </c>
      <c r="CB38" s="16">
        <f t="shared" si="166"/>
        <v>1677.1016999999999</v>
      </c>
      <c r="CC38" s="16">
        <f t="shared" si="166"/>
        <v>1677.1016999999999</v>
      </c>
      <c r="CD38" s="15">
        <f>CC38/CB38%</f>
        <v>100</v>
      </c>
      <c r="CE38" s="16">
        <f t="shared" si="166"/>
        <v>619.92999999999995</v>
      </c>
      <c r="CF38" s="16">
        <f t="shared" ref="CF38" si="181">SUM(CF39:CF42)</f>
        <v>619.92999999999995</v>
      </c>
      <c r="CG38" s="17">
        <f t="shared" si="135"/>
        <v>100</v>
      </c>
      <c r="CH38" s="16">
        <v>0</v>
      </c>
      <c r="CI38" s="15">
        <v>0</v>
      </c>
      <c r="CJ38" s="16" t="s">
        <v>188</v>
      </c>
      <c r="CK38" s="16">
        <v>0</v>
      </c>
      <c r="CL38" s="15">
        <v>0</v>
      </c>
      <c r="CM38" s="16" t="s">
        <v>188</v>
      </c>
      <c r="CN38" s="16">
        <f t="shared" si="166"/>
        <v>92400</v>
      </c>
      <c r="CO38" s="16">
        <f t="shared" ref="CO38" si="182">SUM(CO39:CO42)</f>
        <v>92400</v>
      </c>
      <c r="CP38" s="15">
        <f t="shared" ref="CP38:CP41" si="183">CO38/CN38%</f>
        <v>100</v>
      </c>
      <c r="CQ38" s="16">
        <f t="shared" ref="CQ38:FQ38" si="184">SUM(CQ39:CQ42)</f>
        <v>0</v>
      </c>
      <c r="CR38" s="16">
        <f t="shared" si="184"/>
        <v>0</v>
      </c>
      <c r="CS38" s="17" t="s">
        <v>188</v>
      </c>
      <c r="CT38" s="16">
        <f t="shared" si="184"/>
        <v>0</v>
      </c>
      <c r="CU38" s="16">
        <f t="shared" si="184"/>
        <v>0</v>
      </c>
      <c r="CV38" s="17" t="s">
        <v>188</v>
      </c>
      <c r="CW38" s="16">
        <f t="shared" si="184"/>
        <v>3700</v>
      </c>
      <c r="CX38" s="16">
        <f t="shared" si="184"/>
        <v>2392</v>
      </c>
      <c r="CY38" s="17">
        <f t="shared" ref="CY38:CY40" si="185">CX38/CW38%</f>
        <v>64.648648648648646</v>
      </c>
      <c r="CZ38" s="16">
        <f t="shared" si="184"/>
        <v>0</v>
      </c>
      <c r="DA38" s="16">
        <f t="shared" si="184"/>
        <v>0</v>
      </c>
      <c r="DB38" s="17" t="s">
        <v>188</v>
      </c>
      <c r="DC38" s="16">
        <f t="shared" si="184"/>
        <v>4275</v>
      </c>
      <c r="DD38" s="16">
        <f t="shared" si="184"/>
        <v>4275</v>
      </c>
      <c r="DE38" s="17">
        <f t="shared" ref="DE38:DE40" si="186">DD38/DC38%</f>
        <v>100</v>
      </c>
      <c r="DF38" s="16">
        <f t="shared" ref="DF38:DG38" si="187">SUM(DF39:DF42)</f>
        <v>0</v>
      </c>
      <c r="DG38" s="16">
        <f t="shared" si="187"/>
        <v>0</v>
      </c>
      <c r="DH38" s="17" t="s">
        <v>188</v>
      </c>
      <c r="DI38" s="16">
        <f t="shared" ref="DI38:DJ38" si="188">SUM(DI39:DI42)</f>
        <v>0</v>
      </c>
      <c r="DJ38" s="16">
        <f t="shared" si="188"/>
        <v>0</v>
      </c>
      <c r="DK38" s="17" t="s">
        <v>188</v>
      </c>
      <c r="DL38" s="16">
        <f t="shared" ref="DL38:DM38" si="189">SUM(DL39:DL42)</f>
        <v>0</v>
      </c>
      <c r="DM38" s="16">
        <f t="shared" si="189"/>
        <v>0</v>
      </c>
      <c r="DN38" s="17" t="s">
        <v>188</v>
      </c>
      <c r="DO38" s="16">
        <f t="shared" si="184"/>
        <v>24642.800000000003</v>
      </c>
      <c r="DP38" s="16">
        <f t="shared" si="184"/>
        <v>24642.799999999999</v>
      </c>
      <c r="DQ38" s="17">
        <f t="shared" ref="DQ38:DQ41" si="190">DP38/DO38%</f>
        <v>99.999999999999986</v>
      </c>
      <c r="DR38" s="16">
        <f t="shared" si="184"/>
        <v>0</v>
      </c>
      <c r="DS38" s="16">
        <f t="shared" si="184"/>
        <v>0</v>
      </c>
      <c r="DT38" s="16" t="s">
        <v>188</v>
      </c>
      <c r="DU38" s="16">
        <f>SUM(DU39:DU42)</f>
        <v>0</v>
      </c>
      <c r="DV38" s="16">
        <f>SUM(DV39:DV42)</f>
        <v>0</v>
      </c>
      <c r="DW38" s="16" t="s">
        <v>188</v>
      </c>
      <c r="DX38" s="16">
        <f t="shared" ref="DX38:DY38" si="191">SUM(DX39:DX42)</f>
        <v>0</v>
      </c>
      <c r="DY38" s="16">
        <f t="shared" si="191"/>
        <v>0</v>
      </c>
      <c r="DZ38" s="16" t="s">
        <v>188</v>
      </c>
      <c r="EA38" s="16">
        <f>SUM(EA39:EA42)</f>
        <v>0</v>
      </c>
      <c r="EB38" s="16">
        <f>SUM(EB39:EB42)</f>
        <v>0</v>
      </c>
      <c r="EC38" s="17" t="s">
        <v>188</v>
      </c>
      <c r="ED38" s="16">
        <f>SUM(ED39:ED42)</f>
        <v>0</v>
      </c>
      <c r="EE38" s="16">
        <f>SUM(EE39:EE42)</f>
        <v>0</v>
      </c>
      <c r="EF38" s="16" t="s">
        <v>188</v>
      </c>
      <c r="EG38" s="16">
        <f t="shared" si="184"/>
        <v>2233</v>
      </c>
      <c r="EH38" s="16">
        <f t="shared" si="184"/>
        <v>2233</v>
      </c>
      <c r="EI38" s="16" t="s">
        <v>188</v>
      </c>
      <c r="EJ38" s="16">
        <f t="shared" ref="EJ38:EK38" si="192">SUM(EJ39:EJ42)</f>
        <v>0</v>
      </c>
      <c r="EK38" s="16">
        <f t="shared" si="192"/>
        <v>0</v>
      </c>
      <c r="EL38" s="16" t="s">
        <v>188</v>
      </c>
      <c r="EM38" s="16">
        <f t="shared" si="184"/>
        <v>4602.4399999999996</v>
      </c>
      <c r="EN38" s="16">
        <f t="shared" si="184"/>
        <v>4201.0207899999996</v>
      </c>
      <c r="EO38" s="17">
        <f t="shared" si="36"/>
        <v>91.278121822337724</v>
      </c>
      <c r="EP38" s="16">
        <f t="shared" si="184"/>
        <v>0</v>
      </c>
      <c r="EQ38" s="16">
        <f t="shared" si="184"/>
        <v>0</v>
      </c>
      <c r="ER38" s="16" t="s">
        <v>188</v>
      </c>
      <c r="ES38" s="16">
        <f t="shared" si="184"/>
        <v>35027</v>
      </c>
      <c r="ET38" s="16">
        <f t="shared" si="184"/>
        <v>34603.08812</v>
      </c>
      <c r="EU38" s="17">
        <f>ET38/ES38%</f>
        <v>98.789756816170396</v>
      </c>
      <c r="EV38" s="16">
        <f t="shared" si="184"/>
        <v>78401.111000000004</v>
      </c>
      <c r="EW38" s="16">
        <f t="shared" si="184"/>
        <v>78133.385769999993</v>
      </c>
      <c r="EX38" s="17">
        <f>EW38/EV38%</f>
        <v>99.658518576350261</v>
      </c>
      <c r="EY38" s="16">
        <f t="shared" si="184"/>
        <v>0</v>
      </c>
      <c r="EZ38" s="16">
        <f t="shared" si="184"/>
        <v>0</v>
      </c>
      <c r="FA38" s="16" t="s">
        <v>188</v>
      </c>
      <c r="FB38" s="16">
        <f t="shared" ref="FB38:FC38" si="193">SUM(FB39:FB42)</f>
        <v>0</v>
      </c>
      <c r="FC38" s="16">
        <f t="shared" si="193"/>
        <v>0</v>
      </c>
      <c r="FD38" s="16" t="s">
        <v>188</v>
      </c>
      <c r="FE38" s="16">
        <f t="shared" si="184"/>
        <v>0</v>
      </c>
      <c r="FF38" s="16">
        <f t="shared" si="184"/>
        <v>0</v>
      </c>
      <c r="FG38" s="16" t="s">
        <v>188</v>
      </c>
      <c r="FH38" s="16">
        <f t="shared" si="184"/>
        <v>0</v>
      </c>
      <c r="FI38" s="16">
        <f t="shared" si="184"/>
        <v>0</v>
      </c>
      <c r="FJ38" s="16" t="s">
        <v>188</v>
      </c>
      <c r="FK38" s="16">
        <f>SUM(FK39:FK42)</f>
        <v>3122202.8327499996</v>
      </c>
      <c r="FL38" s="16">
        <f>SUM(FL39:FL42)</f>
        <v>3115345.0200399999</v>
      </c>
      <c r="FM38" s="15">
        <f t="shared" ref="FM38:FM44" si="194">FL38/FK38*100</f>
        <v>99.78035338902184</v>
      </c>
      <c r="FN38" s="16">
        <f t="shared" si="184"/>
        <v>0</v>
      </c>
      <c r="FO38" s="16">
        <f t="shared" si="184"/>
        <v>0</v>
      </c>
      <c r="FP38" s="16" t="s">
        <v>188</v>
      </c>
      <c r="FQ38" s="16">
        <f t="shared" si="184"/>
        <v>0</v>
      </c>
      <c r="FR38" s="16">
        <f t="shared" ref="FR38:IB38" si="195">SUM(FR39:FR42)</f>
        <v>0</v>
      </c>
      <c r="FS38" s="16" t="s">
        <v>188</v>
      </c>
      <c r="FT38" s="16">
        <f t="shared" si="195"/>
        <v>2727.0857800000003</v>
      </c>
      <c r="FU38" s="16">
        <f t="shared" si="195"/>
        <v>2641.44103</v>
      </c>
      <c r="FV38" s="15">
        <f t="shared" ref="FV38:FV44" si="196">FU38/FT38%</f>
        <v>96.859477225538527</v>
      </c>
      <c r="FW38" s="16">
        <f t="shared" si="195"/>
        <v>4141.3999999999996</v>
      </c>
      <c r="FX38" s="16">
        <f t="shared" si="195"/>
        <v>3448</v>
      </c>
      <c r="FY38" s="15">
        <f t="shared" ref="FY38" si="197">FX38/FW38%</f>
        <v>83.256869657603715</v>
      </c>
      <c r="FZ38" s="16">
        <f t="shared" si="195"/>
        <v>343.2</v>
      </c>
      <c r="GA38" s="16">
        <f t="shared" si="195"/>
        <v>86.4</v>
      </c>
      <c r="GB38" s="15">
        <f t="shared" ref="GB38" si="198">GA38/FZ38%</f>
        <v>25.174825174825177</v>
      </c>
      <c r="GC38" s="16">
        <f t="shared" si="195"/>
        <v>53306.767470000006</v>
      </c>
      <c r="GD38" s="16">
        <f t="shared" si="195"/>
        <v>53306.759999999995</v>
      </c>
      <c r="GE38" s="15">
        <f>GD38/GC38%</f>
        <v>99.999985986769843</v>
      </c>
      <c r="GF38" s="16">
        <f t="shared" si="195"/>
        <v>0</v>
      </c>
      <c r="GG38" s="16">
        <f t="shared" si="195"/>
        <v>0</v>
      </c>
      <c r="GH38" s="16" t="s">
        <v>188</v>
      </c>
      <c r="GI38" s="16">
        <f t="shared" si="195"/>
        <v>27.5</v>
      </c>
      <c r="GJ38" s="16">
        <f t="shared" si="195"/>
        <v>27.5</v>
      </c>
      <c r="GK38" s="15">
        <f>GJ38/GI38%</f>
        <v>99.999999999999986</v>
      </c>
      <c r="GL38" s="16">
        <f t="shared" si="195"/>
        <v>6502.3</v>
      </c>
      <c r="GM38" s="16">
        <f t="shared" si="195"/>
        <v>6256.2348599999996</v>
      </c>
      <c r="GN38" s="15">
        <f t="shared" ref="GN38:GN44" si="199">GM38/GL38%</f>
        <v>96.215721513925843</v>
      </c>
      <c r="GO38" s="16">
        <f t="shared" ref="GO38:GP38" si="200">SUM(GO39:GO42)</f>
        <v>1228994.3999999999</v>
      </c>
      <c r="GP38" s="16">
        <f t="shared" si="200"/>
        <v>1228994.3999999999</v>
      </c>
      <c r="GQ38" s="15">
        <f t="shared" si="50"/>
        <v>100</v>
      </c>
      <c r="GR38" s="16">
        <f t="shared" si="195"/>
        <v>1660907.9</v>
      </c>
      <c r="GS38" s="16">
        <f t="shared" si="195"/>
        <v>1660907.8999999997</v>
      </c>
      <c r="GT38" s="15">
        <f t="shared" ref="GT38:GT44" si="201">GS38/GR38%</f>
        <v>100</v>
      </c>
      <c r="GU38" s="16">
        <f t="shared" si="195"/>
        <v>1866.1</v>
      </c>
      <c r="GV38" s="16">
        <f t="shared" si="195"/>
        <v>1865.91526</v>
      </c>
      <c r="GW38" s="15">
        <f t="shared" si="155"/>
        <v>99.990100208992033</v>
      </c>
      <c r="GX38" s="16">
        <f t="shared" ref="GX38:GY38" si="202">SUM(GX39:GX42)</f>
        <v>446.29999999999995</v>
      </c>
      <c r="GY38" s="16">
        <f t="shared" si="202"/>
        <v>382.79999999999995</v>
      </c>
      <c r="GZ38" s="15">
        <f t="shared" ref="GZ38:GZ42" si="203">GY38/GX38%</f>
        <v>85.771902307864664</v>
      </c>
      <c r="HA38" s="16">
        <f t="shared" si="195"/>
        <v>12996.099999999999</v>
      </c>
      <c r="HB38" s="16">
        <f t="shared" si="195"/>
        <v>12674.584109999998</v>
      </c>
      <c r="HC38" s="15">
        <f t="shared" ref="HC38:HC44" si="204">HB38/HA38%</f>
        <v>97.526058663752963</v>
      </c>
      <c r="HD38" s="16">
        <f t="shared" si="195"/>
        <v>105198.6</v>
      </c>
      <c r="HE38" s="16">
        <f t="shared" si="195"/>
        <v>104429.02188999999</v>
      </c>
      <c r="HF38" s="15">
        <f t="shared" ref="HF38:HF44" si="205">HE38/HD38%</f>
        <v>99.268452137195723</v>
      </c>
      <c r="HG38" s="16">
        <f t="shared" si="195"/>
        <v>26087.3</v>
      </c>
      <c r="HH38" s="16">
        <f t="shared" si="195"/>
        <v>23107.33772</v>
      </c>
      <c r="HI38" s="15">
        <f t="shared" ref="HI38:HI44" si="206">HH38/HG38%</f>
        <v>88.576961663338096</v>
      </c>
      <c r="HJ38" s="16">
        <f t="shared" si="195"/>
        <v>12717.6795</v>
      </c>
      <c r="HK38" s="16">
        <f t="shared" si="195"/>
        <v>12553.679039999999</v>
      </c>
      <c r="HL38" s="15">
        <f t="shared" ref="HL38:HL41" si="207">HK38/HJ38%</f>
        <v>98.710452956453253</v>
      </c>
      <c r="HM38" s="16">
        <f t="shared" ref="HM38:HN38" si="208">SUM(HM39:HM42)</f>
        <v>6.5</v>
      </c>
      <c r="HN38" s="16">
        <f t="shared" si="208"/>
        <v>6</v>
      </c>
      <c r="HO38" s="15">
        <f t="shared" si="164"/>
        <v>92.307692307692307</v>
      </c>
      <c r="HP38" s="16">
        <f t="shared" ref="HP38:HQ38" si="209">SUM(HP39:HP42)</f>
        <v>4228.7</v>
      </c>
      <c r="HQ38" s="16">
        <f t="shared" si="209"/>
        <v>4145.0461299999997</v>
      </c>
      <c r="HR38" s="15">
        <f t="shared" si="60"/>
        <v>98.02175916948471</v>
      </c>
      <c r="HS38" s="16">
        <f t="shared" si="195"/>
        <v>286.5</v>
      </c>
      <c r="HT38" s="16">
        <f t="shared" si="195"/>
        <v>286.5</v>
      </c>
      <c r="HU38" s="15">
        <f t="shared" si="141"/>
        <v>99.999999999999986</v>
      </c>
      <c r="HV38" s="16">
        <f t="shared" si="195"/>
        <v>1078.8</v>
      </c>
      <c r="HW38" s="16">
        <f t="shared" si="195"/>
        <v>60.2</v>
      </c>
      <c r="HX38" s="15">
        <f>HW38/HV38%</f>
        <v>5.5802743789395626</v>
      </c>
      <c r="HY38" s="16">
        <f t="shared" si="195"/>
        <v>339.7</v>
      </c>
      <c r="HZ38" s="16">
        <f t="shared" si="195"/>
        <v>165.3</v>
      </c>
      <c r="IA38" s="15">
        <f t="shared" ref="IA38:IA44" si="210">HZ38/HY38%</f>
        <v>48.660582867235803</v>
      </c>
      <c r="IB38" s="16">
        <f t="shared" si="195"/>
        <v>0</v>
      </c>
      <c r="IC38" s="16">
        <f t="shared" ref="IC38" si="211">SUM(IC39:IC42)</f>
        <v>0</v>
      </c>
      <c r="ID38" s="16" t="s">
        <v>188</v>
      </c>
      <c r="IE38" s="16">
        <f t="shared" ref="IE38" si="212">SUM(IE39:IE42)</f>
        <v>0</v>
      </c>
      <c r="IF38" s="16">
        <f t="shared" ref="IF38" si="213">SUM(IF39:IF42)</f>
        <v>0</v>
      </c>
      <c r="IG38" s="16" t="s">
        <v>188</v>
      </c>
      <c r="IH38" s="26">
        <f>SUM(IH39:IH42)</f>
        <v>1000</v>
      </c>
      <c r="II38" s="26">
        <f>SUM(II39:II42)</f>
        <v>1000</v>
      </c>
      <c r="IJ38" s="17">
        <f t="shared" si="66"/>
        <v>100</v>
      </c>
      <c r="IK38" s="16">
        <f t="shared" ref="IK38:IL38" si="214">SUM(IK39:IK42)</f>
        <v>1000</v>
      </c>
      <c r="IL38" s="16">
        <f t="shared" si="214"/>
        <v>1000</v>
      </c>
      <c r="IM38" s="15">
        <v>100</v>
      </c>
      <c r="IN38" s="16">
        <f t="shared" ref="IN38" si="215">SUM(IN39:IN42)</f>
        <v>0</v>
      </c>
      <c r="IO38" s="16">
        <f t="shared" ref="IO38" si="216">SUM(IO39:IO42)</f>
        <v>0</v>
      </c>
      <c r="IP38" s="16" t="s">
        <v>188</v>
      </c>
      <c r="IQ38" s="16">
        <f>SUM(IQ39:IQ42)</f>
        <v>4866634.5985499993</v>
      </c>
      <c r="IR38" s="16">
        <f>SUM(IR39:IR42)</f>
        <v>4850929.9012900004</v>
      </c>
      <c r="IS38" s="15">
        <f t="shared" ref="IS38:IS44" si="217">IR38/IQ38%</f>
        <v>99.677298614844062</v>
      </c>
    </row>
    <row r="39" spans="1:253" x14ac:dyDescent="0.2">
      <c r="A39" s="19" t="s">
        <v>103</v>
      </c>
      <c r="B39" s="16">
        <f t="shared" ref="B39:C42" si="218">E39+H39+K39+N39</f>
        <v>90468.5</v>
      </c>
      <c r="C39" s="16">
        <f t="shared" si="218"/>
        <v>67559.5</v>
      </c>
      <c r="D39" s="15">
        <f>C39/B39*100</f>
        <v>74.677373892570344</v>
      </c>
      <c r="E39" s="22">
        <v>2682</v>
      </c>
      <c r="F39" s="20">
        <v>2462</v>
      </c>
      <c r="G39" s="20">
        <f t="shared" si="167"/>
        <v>91.797166293810591</v>
      </c>
      <c r="H39" s="21">
        <v>72966</v>
      </c>
      <c r="I39" s="20">
        <v>50277</v>
      </c>
      <c r="J39" s="20">
        <f t="shared" si="168"/>
        <v>68.904695337554486</v>
      </c>
      <c r="K39" s="21">
        <v>14820.5</v>
      </c>
      <c r="L39" s="20">
        <v>14820.5</v>
      </c>
      <c r="M39" s="20">
        <f>L39/K39%</f>
        <v>99.999999999999986</v>
      </c>
      <c r="N39" s="20"/>
      <c r="O39" s="20"/>
      <c r="P39" s="20"/>
      <c r="Q39" s="16">
        <f t="shared" si="75"/>
        <v>213696.44698000001</v>
      </c>
      <c r="R39" s="16">
        <f t="shared" si="75"/>
        <v>216680.20898</v>
      </c>
      <c r="S39" s="15">
        <f>R39/Q39*100</f>
        <v>101.39626186685231</v>
      </c>
      <c r="T39" s="20">
        <v>1090.8</v>
      </c>
      <c r="U39" s="20">
        <v>1090.8</v>
      </c>
      <c r="V39" s="20">
        <f>U39/T39%</f>
        <v>100</v>
      </c>
      <c r="W39" s="21">
        <v>25834.667000000001</v>
      </c>
      <c r="X39" s="20">
        <v>25834.667000000001</v>
      </c>
      <c r="Y39" s="20">
        <f>X39/W39%</f>
        <v>100</v>
      </c>
      <c r="Z39" s="21">
        <v>41618.6</v>
      </c>
      <c r="AA39" s="20">
        <v>41618.6</v>
      </c>
      <c r="AB39" s="20">
        <f>AA39/Z39%</f>
        <v>100</v>
      </c>
      <c r="AC39" s="21">
        <v>8000</v>
      </c>
      <c r="AD39" s="20">
        <v>8000</v>
      </c>
      <c r="AE39" s="20">
        <f>AD39/AC39%</f>
        <v>100</v>
      </c>
      <c r="AF39" s="21">
        <v>4011.6</v>
      </c>
      <c r="AG39" s="20">
        <v>4011.6</v>
      </c>
      <c r="AH39" s="20">
        <f>AG39/AF39%</f>
        <v>100</v>
      </c>
      <c r="AI39" s="21">
        <v>13044.4</v>
      </c>
      <c r="AJ39" s="20">
        <v>13044.4</v>
      </c>
      <c r="AK39" s="20">
        <f>AJ39/AI39%</f>
        <v>100</v>
      </c>
      <c r="AL39" s="20"/>
      <c r="AM39" s="20"/>
      <c r="AN39" s="20"/>
      <c r="AO39" s="20"/>
      <c r="AP39" s="20"/>
      <c r="AQ39" s="20"/>
      <c r="AR39" s="20"/>
      <c r="AS39" s="20"/>
      <c r="AT39" s="20"/>
      <c r="AU39" s="20">
        <v>5000</v>
      </c>
      <c r="AV39" s="20">
        <v>5000</v>
      </c>
      <c r="AW39" s="20">
        <f t="shared" ref="AW39" si="219">AV39/AU39%</f>
        <v>100</v>
      </c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1">
        <v>3892.8</v>
      </c>
      <c r="BN39" s="20">
        <v>3892.8</v>
      </c>
      <c r="BO39" s="20">
        <f t="shared" si="180"/>
        <v>100</v>
      </c>
      <c r="BP39" s="21">
        <v>1907.1</v>
      </c>
      <c r="BQ39" s="20">
        <v>1907.1</v>
      </c>
      <c r="BR39" s="20">
        <f>BQ39/BP39%</f>
        <v>100</v>
      </c>
      <c r="BS39" s="21">
        <v>97603.829280000005</v>
      </c>
      <c r="BT39" s="20">
        <v>97603.829280000005</v>
      </c>
      <c r="BU39" s="20">
        <f>BT39/BS39%</f>
        <v>100</v>
      </c>
      <c r="BV39" s="20"/>
      <c r="BW39" s="20"/>
      <c r="BX39" s="20"/>
      <c r="BY39" s="20"/>
      <c r="BZ39" s="20"/>
      <c r="CA39" s="20"/>
      <c r="CB39" s="22">
        <v>1677.1016999999999</v>
      </c>
      <c r="CC39" s="20">
        <v>1677.1016999999999</v>
      </c>
      <c r="CD39" s="20">
        <f>CC39/CB39%</f>
        <v>100</v>
      </c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0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1"/>
      <c r="EN39" s="20"/>
      <c r="EO39" s="23"/>
      <c r="EP39" s="23"/>
      <c r="EQ39" s="23"/>
      <c r="ER39" s="23"/>
      <c r="ES39" s="21">
        <v>4191</v>
      </c>
      <c r="ET39" s="20">
        <v>8722</v>
      </c>
      <c r="EU39" s="23">
        <f>ET39/ES39%</f>
        <v>208.11262228585065</v>
      </c>
      <c r="EV39" s="21">
        <v>5824.549</v>
      </c>
      <c r="EW39" s="20">
        <v>4277.3109999999997</v>
      </c>
      <c r="EX39" s="23">
        <f>EW39/EV39%</f>
        <v>73.435917527691842</v>
      </c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16">
        <f t="shared" si="82"/>
        <v>288209.10246999998</v>
      </c>
      <c r="FL39" s="16">
        <f t="shared" si="83"/>
        <v>287923.88</v>
      </c>
      <c r="FM39" s="15">
        <f t="shared" si="194"/>
        <v>99.901036272777105</v>
      </c>
      <c r="FN39" s="20"/>
      <c r="FO39" s="20"/>
      <c r="FP39" s="20"/>
      <c r="FQ39" s="20"/>
      <c r="FR39" s="20"/>
      <c r="FS39" s="20"/>
      <c r="FT39" s="24">
        <v>405.8</v>
      </c>
      <c r="FU39" s="24">
        <v>405.8</v>
      </c>
      <c r="FV39" s="20">
        <f t="shared" si="196"/>
        <v>100</v>
      </c>
      <c r="FW39" s="24"/>
      <c r="FX39" s="20"/>
      <c r="FY39" s="20"/>
      <c r="FZ39" s="24"/>
      <c r="GA39" s="20"/>
      <c r="GB39" s="20"/>
      <c r="GC39" s="24">
        <v>2916.7024700000002</v>
      </c>
      <c r="GD39" s="20">
        <v>2916.7</v>
      </c>
      <c r="GE39" s="20">
        <f>GD39/GC39%</f>
        <v>99.999915315325239</v>
      </c>
      <c r="GF39" s="20"/>
      <c r="GG39" s="20"/>
      <c r="GH39" s="20"/>
      <c r="GI39" s="24">
        <v>2.2000000000000002</v>
      </c>
      <c r="GJ39" s="20">
        <v>2.2000000000000002</v>
      </c>
      <c r="GK39" s="20">
        <f>GJ39/GI39%</f>
        <v>100</v>
      </c>
      <c r="GL39" s="24">
        <v>2749</v>
      </c>
      <c r="GM39" s="20">
        <v>2525.4</v>
      </c>
      <c r="GN39" s="20">
        <f t="shared" si="199"/>
        <v>91.866133139323395</v>
      </c>
      <c r="GO39" s="24">
        <v>90007.3</v>
      </c>
      <c r="GP39" s="20">
        <v>90007.3</v>
      </c>
      <c r="GQ39" s="20">
        <f t="shared" si="50"/>
        <v>100</v>
      </c>
      <c r="GR39" s="24">
        <v>174854.3</v>
      </c>
      <c r="GS39" s="20">
        <v>174854.3</v>
      </c>
      <c r="GT39" s="20">
        <f t="shared" si="201"/>
        <v>100</v>
      </c>
      <c r="GU39" s="24">
        <v>259.39999999999998</v>
      </c>
      <c r="GV39" s="20">
        <v>259.36</v>
      </c>
      <c r="GW39" s="20">
        <f t="shared" si="155"/>
        <v>99.9845797995374</v>
      </c>
      <c r="GX39" s="24">
        <v>191</v>
      </c>
      <c r="GY39" s="20">
        <v>159</v>
      </c>
      <c r="GZ39" s="20">
        <f t="shared" si="203"/>
        <v>83.246073298429323</v>
      </c>
      <c r="HA39" s="24">
        <v>6325.7</v>
      </c>
      <c r="HB39" s="20">
        <v>6325.7</v>
      </c>
      <c r="HC39" s="20">
        <f t="shared" si="204"/>
        <v>100</v>
      </c>
      <c r="HD39" s="24">
        <f>46.8+7954</f>
        <v>8000.8</v>
      </c>
      <c r="HE39" s="20">
        <v>7971.22</v>
      </c>
      <c r="HF39" s="20">
        <f t="shared" si="205"/>
        <v>99.63028697130288</v>
      </c>
      <c r="HG39" s="24">
        <v>1953.2</v>
      </c>
      <c r="HH39" s="20">
        <v>1953.2</v>
      </c>
      <c r="HI39" s="20">
        <f t="shared" si="206"/>
        <v>100</v>
      </c>
      <c r="HJ39" s="25"/>
      <c r="HK39" s="20"/>
      <c r="HL39" s="20"/>
      <c r="HM39" s="25"/>
      <c r="HN39" s="20"/>
      <c r="HO39" s="20"/>
      <c r="HP39" s="24">
        <v>507.5</v>
      </c>
      <c r="HQ39" s="20">
        <v>507.5</v>
      </c>
      <c r="HR39" s="20">
        <f t="shared" si="60"/>
        <v>100</v>
      </c>
      <c r="HS39" s="24"/>
      <c r="HT39" s="20"/>
      <c r="HU39" s="20"/>
      <c r="HV39" s="24">
        <v>27.5</v>
      </c>
      <c r="HW39" s="20">
        <v>27.5</v>
      </c>
      <c r="HX39" s="20">
        <f>HW39/HV39%</f>
        <v>99.999999999999986</v>
      </c>
      <c r="HY39" s="24">
        <v>8.6999999999999993</v>
      </c>
      <c r="HZ39" s="20">
        <v>8.6999999999999993</v>
      </c>
      <c r="IA39" s="20">
        <f t="shared" si="210"/>
        <v>100</v>
      </c>
      <c r="IB39" s="20"/>
      <c r="IC39" s="20"/>
      <c r="ID39" s="20"/>
      <c r="IE39" s="20"/>
      <c r="IF39" s="20"/>
      <c r="IG39" s="20"/>
      <c r="IH39" s="26">
        <f t="shared" ref="IH39:IH42" si="220">IK39+IN39</f>
        <v>0</v>
      </c>
      <c r="II39" s="26">
        <f t="shared" ref="II39:II42" si="221">IL39+IO39</f>
        <v>0</v>
      </c>
      <c r="IJ39" s="17" t="s">
        <v>188</v>
      </c>
      <c r="IK39" s="21"/>
      <c r="IL39" s="20"/>
      <c r="IM39" s="20"/>
      <c r="IN39" s="20"/>
      <c r="IO39" s="20"/>
      <c r="IP39" s="20"/>
      <c r="IQ39" s="15">
        <f>B39+Q39+FK39+IH39</f>
        <v>592374.04945000005</v>
      </c>
      <c r="IR39" s="15">
        <f>C39+R39+FL39+II39</f>
        <v>572163.58898</v>
      </c>
      <c r="IS39" s="15">
        <f t="shared" si="217"/>
        <v>96.588226562462552</v>
      </c>
    </row>
    <row r="40" spans="1:253" x14ac:dyDescent="0.2">
      <c r="A40" s="19" t="s">
        <v>86</v>
      </c>
      <c r="B40" s="16">
        <f t="shared" si="218"/>
        <v>84942</v>
      </c>
      <c r="C40" s="16">
        <f t="shared" si="218"/>
        <v>136193.4</v>
      </c>
      <c r="D40" s="15">
        <f>C40/B40*100</f>
        <v>160.33693579148124</v>
      </c>
      <c r="E40" s="22">
        <v>2462</v>
      </c>
      <c r="F40" s="20">
        <v>51716</v>
      </c>
      <c r="G40" s="20">
        <f t="shared" si="167"/>
        <v>2100.5686433793662</v>
      </c>
      <c r="H40" s="21">
        <v>50277</v>
      </c>
      <c r="I40" s="20">
        <v>52274.400000000001</v>
      </c>
      <c r="J40" s="20">
        <f t="shared" si="168"/>
        <v>103.97279073930426</v>
      </c>
      <c r="K40" s="21">
        <v>32203</v>
      </c>
      <c r="L40" s="20">
        <v>32203</v>
      </c>
      <c r="M40" s="20">
        <f>L40/K40%</f>
        <v>100.00000000000001</v>
      </c>
      <c r="N40" s="20"/>
      <c r="O40" s="20"/>
      <c r="P40" s="20"/>
      <c r="Q40" s="16">
        <f t="shared" ref="Q40:Q42" si="222">T40+W40+AL40+AR40+AX40+BA40+BD40+BG40+BJ40+BM40+BP40+BS40+BV40+BY40+CB40+CE40+CN40+CQ40+CT40+CW40+CZ40+DC40+DO40+DR40+DU40+DX40+EA40+ED40+EG40+EJ40+EM40+EP40+EV40+EY40+FE40+FH40+ES40+Z40+AC40+AF40+AI40+AO40+DF40+DI40+DL40+CH40+CK40+FB40+AU40</f>
        <v>331491.90600000002</v>
      </c>
      <c r="R40" s="16">
        <f t="shared" ref="R40:R42" si="223">U40+X40+AM40+AS40+AY40+BB40+BE40+BH40+BK40+BN40+BQ40+BT40+BW40+BZ40+CC40+CF40+CO40+CR40+CU40+CX40+DA40+DD40+DP40+DS40+DV40+DY40+EB40+EE40+EH40+EK40+EN40+EQ40+EW40+EZ40+FF40+FI40+ET40+AA40+AD40+AG40+AJ40+AP40+DG40+DJ40+DM40+CI40+CL40+FC40+AV40</f>
        <v>402075.54294000001</v>
      </c>
      <c r="S40" s="15">
        <f>R40/Q40*100</f>
        <v>121.2927180611161</v>
      </c>
      <c r="T40" s="20">
        <v>750</v>
      </c>
      <c r="U40" s="20">
        <v>0</v>
      </c>
      <c r="V40" s="20">
        <f>U40/T40%</f>
        <v>0</v>
      </c>
      <c r="W40" s="21">
        <v>81900.235000000001</v>
      </c>
      <c r="X40" s="20">
        <v>81900.235000000001</v>
      </c>
      <c r="Y40" s="20">
        <f>X40/W40%</f>
        <v>100</v>
      </c>
      <c r="Z40" s="21">
        <v>38023.9</v>
      </c>
      <c r="AA40" s="20">
        <v>38023.9</v>
      </c>
      <c r="AB40" s="20">
        <f>AA40/Z40%</f>
        <v>100</v>
      </c>
      <c r="AC40" s="21">
        <v>7272</v>
      </c>
      <c r="AD40" s="20">
        <v>7272</v>
      </c>
      <c r="AE40" s="20">
        <f>AD40/AC40%</f>
        <v>100</v>
      </c>
      <c r="AF40" s="21">
        <v>3215</v>
      </c>
      <c r="AG40" s="20">
        <v>3215</v>
      </c>
      <c r="AH40" s="20">
        <f>AG40/AF40%</f>
        <v>100</v>
      </c>
      <c r="AI40" s="21">
        <v>162658.20000000001</v>
      </c>
      <c r="AJ40" s="20">
        <v>162658.20000000001</v>
      </c>
      <c r="AK40" s="20">
        <f>AJ40/AI40%</f>
        <v>100</v>
      </c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1">
        <v>4821.3999999999996</v>
      </c>
      <c r="BK40" s="20">
        <v>4368.8016900000002</v>
      </c>
      <c r="BL40" s="20">
        <f t="shared" si="179"/>
        <v>90.612720164267643</v>
      </c>
      <c r="BM40" s="21">
        <v>758.1</v>
      </c>
      <c r="BN40" s="20">
        <v>758.1</v>
      </c>
      <c r="BO40" s="20">
        <f t="shared" si="180"/>
        <v>100</v>
      </c>
      <c r="BP40" s="21"/>
      <c r="BQ40" s="20"/>
      <c r="BR40" s="20"/>
      <c r="BS40" s="21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1">
        <v>2.9</v>
      </c>
      <c r="CF40" s="21">
        <v>2.9</v>
      </c>
      <c r="CG40" s="23">
        <f>CF40/CE40%</f>
        <v>100</v>
      </c>
      <c r="CH40" s="22"/>
      <c r="CI40" s="22"/>
      <c r="CJ40" s="23"/>
      <c r="CK40" s="22"/>
      <c r="CL40" s="22"/>
      <c r="CM40" s="23"/>
      <c r="CN40" s="23"/>
      <c r="CO40" s="23"/>
      <c r="CP40" s="20"/>
      <c r="CQ40" s="23"/>
      <c r="CR40" s="23"/>
      <c r="CS40" s="23"/>
      <c r="CT40" s="23"/>
      <c r="CU40" s="23"/>
      <c r="CV40" s="23"/>
      <c r="CW40" s="23">
        <v>3700</v>
      </c>
      <c r="CX40" s="20">
        <v>2392</v>
      </c>
      <c r="CY40" s="23">
        <f t="shared" si="185"/>
        <v>64.648648648648646</v>
      </c>
      <c r="CZ40" s="23"/>
      <c r="DA40" s="23"/>
      <c r="DB40" s="23"/>
      <c r="DC40" s="23">
        <v>4275</v>
      </c>
      <c r="DD40" s="20">
        <v>4275</v>
      </c>
      <c r="DE40" s="23">
        <f t="shared" si="186"/>
        <v>100</v>
      </c>
      <c r="DF40" s="23"/>
      <c r="DG40" s="20"/>
      <c r="DH40" s="23"/>
      <c r="DI40" s="23"/>
      <c r="DJ40" s="20"/>
      <c r="DK40" s="23"/>
      <c r="DL40" s="23"/>
      <c r="DM40" s="20"/>
      <c r="DN40" s="23"/>
      <c r="DO40" s="23">
        <v>10810.900000000001</v>
      </c>
      <c r="DP40" s="20">
        <v>10810.9</v>
      </c>
      <c r="DQ40" s="23">
        <f t="shared" si="190"/>
        <v>99.999999999999986</v>
      </c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1">
        <v>304.95999999999998</v>
      </c>
      <c r="EN40" s="20">
        <v>304.95999999999998</v>
      </c>
      <c r="EO40" s="23">
        <f t="shared" si="36"/>
        <v>100</v>
      </c>
      <c r="EP40" s="23"/>
      <c r="EQ40" s="23"/>
      <c r="ER40" s="23"/>
      <c r="ES40" s="21">
        <v>8722</v>
      </c>
      <c r="ET40" s="20">
        <v>21690.08812</v>
      </c>
      <c r="EU40" s="23">
        <f>ET40/ES40%</f>
        <v>248.68250538867233</v>
      </c>
      <c r="EV40" s="21">
        <v>4277.3109999999997</v>
      </c>
      <c r="EW40" s="20">
        <v>64403.458129999999</v>
      </c>
      <c r="EX40" s="23">
        <f t="shared" ref="EX40:EX42" si="224">EW40/EV40%</f>
        <v>1505.6996821133653</v>
      </c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16">
        <f t="shared" si="82"/>
        <v>163154.59999999998</v>
      </c>
      <c r="FL40" s="16">
        <f t="shared" si="83"/>
        <v>162925.43424999999</v>
      </c>
      <c r="FM40" s="15">
        <f t="shared" si="194"/>
        <v>99.859540736209723</v>
      </c>
      <c r="FN40" s="20"/>
      <c r="FO40" s="20"/>
      <c r="FP40" s="20"/>
      <c r="FQ40" s="20"/>
      <c r="FR40" s="20"/>
      <c r="FS40" s="20"/>
      <c r="FT40" s="24">
        <v>395.4</v>
      </c>
      <c r="FU40" s="20">
        <v>395.4</v>
      </c>
      <c r="FV40" s="20">
        <f t="shared" si="196"/>
        <v>100</v>
      </c>
      <c r="FW40" s="24"/>
      <c r="FX40" s="20"/>
      <c r="FY40" s="20"/>
      <c r="FZ40" s="24"/>
      <c r="GA40" s="20"/>
      <c r="GB40" s="20"/>
      <c r="GC40" s="24"/>
      <c r="GD40" s="20"/>
      <c r="GE40" s="20"/>
      <c r="GF40" s="20"/>
      <c r="GG40" s="20"/>
      <c r="GH40" s="20"/>
      <c r="GI40" s="24"/>
      <c r="GJ40" s="20"/>
      <c r="GK40" s="20"/>
      <c r="GL40" s="24">
        <v>686.5</v>
      </c>
      <c r="GM40" s="20">
        <v>686.5</v>
      </c>
      <c r="GN40" s="20">
        <f t="shared" si="199"/>
        <v>100</v>
      </c>
      <c r="GO40" s="24">
        <v>60966.1</v>
      </c>
      <c r="GP40" s="20">
        <v>60966.1</v>
      </c>
      <c r="GQ40" s="20">
        <f t="shared" si="50"/>
        <v>100</v>
      </c>
      <c r="GR40" s="24">
        <v>88175.7</v>
      </c>
      <c r="GS40" s="20">
        <v>88175.699999999983</v>
      </c>
      <c r="GT40" s="20">
        <f t="shared" si="201"/>
        <v>99.999999999999986</v>
      </c>
      <c r="GU40" s="24">
        <v>58.7</v>
      </c>
      <c r="GV40" s="20">
        <v>58.7</v>
      </c>
      <c r="GW40" s="20">
        <f t="shared" si="155"/>
        <v>99.999999999999986</v>
      </c>
      <c r="GX40" s="24">
        <v>63.7</v>
      </c>
      <c r="GY40" s="20">
        <v>55.8</v>
      </c>
      <c r="GZ40" s="20">
        <f t="shared" si="203"/>
        <v>87.598116169544738</v>
      </c>
      <c r="HA40" s="24">
        <v>1593.1</v>
      </c>
      <c r="HB40" s="20">
        <v>1593.1</v>
      </c>
      <c r="HC40" s="20">
        <f t="shared" si="204"/>
        <v>100</v>
      </c>
      <c r="HD40" s="24">
        <f>526.6+7109.3</f>
        <v>7635.9000000000005</v>
      </c>
      <c r="HE40" s="20">
        <v>7437.19812</v>
      </c>
      <c r="HF40" s="20">
        <f t="shared" si="205"/>
        <v>97.397793580324503</v>
      </c>
      <c r="HG40" s="24">
        <v>1127.5999999999999</v>
      </c>
      <c r="HH40" s="20">
        <v>1127.5999999999999</v>
      </c>
      <c r="HI40" s="20">
        <f t="shared" si="206"/>
        <v>100</v>
      </c>
      <c r="HJ40" s="25">
        <v>1908</v>
      </c>
      <c r="HK40" s="20">
        <v>1908</v>
      </c>
      <c r="HL40" s="20">
        <f t="shared" si="207"/>
        <v>100.00000000000001</v>
      </c>
      <c r="HM40" s="25">
        <v>2</v>
      </c>
      <c r="HN40" s="20">
        <v>2</v>
      </c>
      <c r="HO40" s="20">
        <f t="shared" si="164"/>
        <v>100</v>
      </c>
      <c r="HP40" s="24">
        <v>507.5</v>
      </c>
      <c r="HQ40" s="20">
        <v>484.93612999999999</v>
      </c>
      <c r="HR40" s="20">
        <f t="shared" si="60"/>
        <v>95.55391724137931</v>
      </c>
      <c r="HS40" s="24"/>
      <c r="HT40" s="20"/>
      <c r="HU40" s="20"/>
      <c r="HV40" s="24">
        <v>32.700000000000003</v>
      </c>
      <c r="HW40" s="20">
        <v>32.700000000000003</v>
      </c>
      <c r="HX40" s="20">
        <f>HW40/HV40%</f>
        <v>100</v>
      </c>
      <c r="HY40" s="24">
        <v>1.7</v>
      </c>
      <c r="HZ40" s="20">
        <v>1.7</v>
      </c>
      <c r="IA40" s="20">
        <f t="shared" si="210"/>
        <v>99.999999999999986</v>
      </c>
      <c r="IB40" s="20"/>
      <c r="IC40" s="20"/>
      <c r="ID40" s="20"/>
      <c r="IE40" s="20"/>
      <c r="IF40" s="20"/>
      <c r="IG40" s="20"/>
      <c r="IH40" s="26">
        <f t="shared" si="220"/>
        <v>0</v>
      </c>
      <c r="II40" s="26">
        <f t="shared" si="221"/>
        <v>0</v>
      </c>
      <c r="IJ40" s="17" t="s">
        <v>188</v>
      </c>
      <c r="IK40" s="21"/>
      <c r="IL40" s="20"/>
      <c r="IM40" s="20"/>
      <c r="IN40" s="20"/>
      <c r="IO40" s="20"/>
      <c r="IP40" s="20"/>
      <c r="IQ40" s="15">
        <f t="shared" ref="IQ40:IQ42" si="225">B40+Q40+FK40+IH40</f>
        <v>579588.50600000005</v>
      </c>
      <c r="IR40" s="15">
        <f t="shared" ref="IR40:IR42" si="226">C40+R40+FL40+II40</f>
        <v>701194.37718999991</v>
      </c>
      <c r="IS40" s="15">
        <f t="shared" si="217"/>
        <v>120.98141525084003</v>
      </c>
    </row>
    <row r="41" spans="1:253" x14ac:dyDescent="0.2">
      <c r="A41" s="19" t="s">
        <v>87</v>
      </c>
      <c r="B41" s="16">
        <f t="shared" si="218"/>
        <v>104040.4</v>
      </c>
      <c r="C41" s="16">
        <f t="shared" si="218"/>
        <v>18989</v>
      </c>
      <c r="D41" s="15">
        <f>C41/B41*100</f>
        <v>18.251563815594711</v>
      </c>
      <c r="E41" s="22">
        <v>51716</v>
      </c>
      <c r="F41" s="20">
        <v>1689</v>
      </c>
      <c r="G41" s="20">
        <f t="shared" si="167"/>
        <v>3.2659138371103724</v>
      </c>
      <c r="H41" s="21">
        <v>52274.400000000001</v>
      </c>
      <c r="I41" s="20">
        <v>17300</v>
      </c>
      <c r="J41" s="20">
        <f t="shared" si="168"/>
        <v>33.09459314693234</v>
      </c>
      <c r="K41" s="21">
        <v>50</v>
      </c>
      <c r="L41" s="20">
        <v>0</v>
      </c>
      <c r="M41" s="20">
        <f>L41/K41%</f>
        <v>0</v>
      </c>
      <c r="N41" s="20"/>
      <c r="O41" s="20"/>
      <c r="P41" s="20"/>
      <c r="Q41" s="16">
        <f t="shared" si="222"/>
        <v>853706.12181999988</v>
      </c>
      <c r="R41" s="16">
        <f t="shared" si="223"/>
        <v>772355.18033</v>
      </c>
      <c r="S41" s="15">
        <f>R41/Q41*100</f>
        <v>90.470849463212318</v>
      </c>
      <c r="T41" s="20">
        <v>3849</v>
      </c>
      <c r="U41" s="20">
        <v>750</v>
      </c>
      <c r="V41" s="20">
        <f>U41/T41%</f>
        <v>19.485580670303975</v>
      </c>
      <c r="W41" s="20"/>
      <c r="X41" s="20"/>
      <c r="Y41" s="20"/>
      <c r="Z41" s="21">
        <v>154436.29999999999</v>
      </c>
      <c r="AA41" s="20">
        <v>154436.29999999999</v>
      </c>
      <c r="AB41" s="20">
        <f>AA41/Z41%</f>
        <v>100</v>
      </c>
      <c r="AC41" s="21">
        <v>0</v>
      </c>
      <c r="AD41" s="20">
        <v>2996.9045699999997</v>
      </c>
      <c r="AE41" s="20" t="s">
        <v>188</v>
      </c>
      <c r="AF41" s="21">
        <v>65529</v>
      </c>
      <c r="AG41" s="20">
        <v>65529</v>
      </c>
      <c r="AH41" s="20">
        <f>AG41/AF41%</f>
        <v>100</v>
      </c>
      <c r="AI41" s="21">
        <v>15087.9</v>
      </c>
      <c r="AJ41" s="20">
        <v>15087.9</v>
      </c>
      <c r="AK41" s="20">
        <f>AJ41/AI41%</f>
        <v>100</v>
      </c>
      <c r="AL41" s="20"/>
      <c r="AM41" s="20"/>
      <c r="AN41" s="20"/>
      <c r="AO41" s="20"/>
      <c r="AP41" s="20"/>
      <c r="AQ41" s="20"/>
      <c r="AR41" s="20">
        <v>30000</v>
      </c>
      <c r="AS41" s="20">
        <v>30000</v>
      </c>
      <c r="AT41" s="20">
        <f t="shared" ref="AT41" si="227">AS41/AR41%</f>
        <v>100</v>
      </c>
      <c r="AU41" s="20"/>
      <c r="AV41" s="20"/>
      <c r="AW41" s="20"/>
      <c r="AX41" s="20"/>
      <c r="AY41" s="20"/>
      <c r="AZ41" s="20"/>
      <c r="BA41" s="20"/>
      <c r="BB41" s="20"/>
      <c r="BC41" s="20"/>
      <c r="BD41" s="20">
        <f>120000+3103.7</f>
        <v>123103.7</v>
      </c>
      <c r="BE41" s="20">
        <v>121191.00892000001</v>
      </c>
      <c r="BF41" s="20">
        <f>BE41/BD41%</f>
        <v>98.446276529462565</v>
      </c>
      <c r="BG41" s="20"/>
      <c r="BH41" s="20"/>
      <c r="BI41" s="20"/>
      <c r="BJ41" s="20"/>
      <c r="BK41" s="20"/>
      <c r="BL41" s="20"/>
      <c r="BM41" s="21">
        <v>17340</v>
      </c>
      <c r="BN41" s="20">
        <v>17331.156589999999</v>
      </c>
      <c r="BO41" s="20">
        <f t="shared" si="180"/>
        <v>99.948999942329863</v>
      </c>
      <c r="BP41" s="21"/>
      <c r="BQ41" s="20"/>
      <c r="BR41" s="20"/>
      <c r="BS41" s="21">
        <v>244235.85181999998</v>
      </c>
      <c r="BT41" s="20">
        <v>244235.85181999998</v>
      </c>
      <c r="BU41" s="20">
        <f>BT41/BS41%</f>
        <v>100</v>
      </c>
      <c r="BV41" s="20"/>
      <c r="BW41" s="20"/>
      <c r="BX41" s="20"/>
      <c r="BY41" s="20"/>
      <c r="BZ41" s="20"/>
      <c r="CA41" s="20"/>
      <c r="CB41" s="20"/>
      <c r="CC41" s="20"/>
      <c r="CD41" s="20"/>
      <c r="CE41" s="21">
        <v>617.03</v>
      </c>
      <c r="CF41" s="21">
        <v>617.03</v>
      </c>
      <c r="CG41" s="23">
        <f>CF41/CE41%</f>
        <v>100</v>
      </c>
      <c r="CH41" s="22"/>
      <c r="CI41" s="22"/>
      <c r="CJ41" s="23"/>
      <c r="CK41" s="22"/>
      <c r="CL41" s="22"/>
      <c r="CM41" s="23"/>
      <c r="CN41" s="23">
        <v>92400</v>
      </c>
      <c r="CO41" s="23">
        <v>92400</v>
      </c>
      <c r="CP41" s="20">
        <f t="shared" si="183"/>
        <v>100</v>
      </c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>
        <v>13831.9</v>
      </c>
      <c r="DP41" s="20">
        <v>13831.9</v>
      </c>
      <c r="DQ41" s="23">
        <f t="shared" si="190"/>
        <v>100</v>
      </c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>
        <v>2233</v>
      </c>
      <c r="EH41" s="20">
        <v>2233</v>
      </c>
      <c r="EI41" s="23">
        <f>EH41/EG41%</f>
        <v>100.00000000000001</v>
      </c>
      <c r="EJ41" s="23"/>
      <c r="EK41" s="20"/>
      <c r="EL41" s="23"/>
      <c r="EM41" s="21">
        <v>4297.4799999999996</v>
      </c>
      <c r="EN41" s="20">
        <v>3896.06079</v>
      </c>
      <c r="EO41" s="23">
        <f t="shared" si="36"/>
        <v>90.65919538892561</v>
      </c>
      <c r="EP41" s="23"/>
      <c r="EQ41" s="23"/>
      <c r="ER41" s="23"/>
      <c r="ES41" s="21">
        <v>22114</v>
      </c>
      <c r="ET41" s="20">
        <v>4191</v>
      </c>
      <c r="EU41" s="23">
        <f>ET41/ES41%</f>
        <v>18.951795242832596</v>
      </c>
      <c r="EV41" s="21">
        <v>64630.96</v>
      </c>
      <c r="EW41" s="20">
        <v>3628.0676400000002</v>
      </c>
      <c r="EX41" s="23">
        <f t="shared" si="224"/>
        <v>5.6135134616598608</v>
      </c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16">
        <f t="shared" si="82"/>
        <v>2581630.8302799999</v>
      </c>
      <c r="FL41" s="16">
        <f t="shared" si="83"/>
        <v>2575942.8870600001</v>
      </c>
      <c r="FM41" s="15">
        <f t="shared" si="194"/>
        <v>99.779676352122621</v>
      </c>
      <c r="FN41" s="20"/>
      <c r="FO41" s="20"/>
      <c r="FP41" s="20"/>
      <c r="FQ41" s="20"/>
      <c r="FR41" s="20"/>
      <c r="FS41" s="20"/>
      <c r="FT41" s="24">
        <v>1733.5857800000001</v>
      </c>
      <c r="FU41" s="20">
        <v>1647.94103</v>
      </c>
      <c r="FV41" s="20">
        <f t="shared" si="196"/>
        <v>95.059676250920788</v>
      </c>
      <c r="FW41" s="24">
        <v>4141.3999999999996</v>
      </c>
      <c r="FX41" s="20">
        <v>3448</v>
      </c>
      <c r="FY41" s="20">
        <f>FX41/FW41%</f>
        <v>83.256869657603715</v>
      </c>
      <c r="FZ41" s="24">
        <v>343.2</v>
      </c>
      <c r="GA41" s="20">
        <v>86.4</v>
      </c>
      <c r="GB41" s="20">
        <f>GA41/FZ41%</f>
        <v>25.174825174825177</v>
      </c>
      <c r="GC41" s="24">
        <v>50390.065000000002</v>
      </c>
      <c r="GD41" s="20">
        <v>50390.06</v>
      </c>
      <c r="GE41" s="20">
        <f>GD41/GC41%</f>
        <v>99.999990077409095</v>
      </c>
      <c r="GF41" s="20"/>
      <c r="GG41" s="20"/>
      <c r="GH41" s="20"/>
      <c r="GI41" s="24">
        <v>25.3</v>
      </c>
      <c r="GJ41" s="20">
        <v>25.3</v>
      </c>
      <c r="GK41" s="20">
        <f>GJ41/GI41%</f>
        <v>100</v>
      </c>
      <c r="GL41" s="24">
        <v>2920</v>
      </c>
      <c r="GM41" s="20">
        <v>2920</v>
      </c>
      <c r="GN41" s="20">
        <f t="shared" si="199"/>
        <v>100</v>
      </c>
      <c r="GO41" s="24">
        <v>1038588.6</v>
      </c>
      <c r="GP41" s="20">
        <v>1038588.6</v>
      </c>
      <c r="GQ41" s="20">
        <f t="shared" si="50"/>
        <v>100</v>
      </c>
      <c r="GR41" s="24">
        <v>1352151.7</v>
      </c>
      <c r="GS41" s="20">
        <v>1352151.6999999997</v>
      </c>
      <c r="GT41" s="20">
        <f t="shared" si="201"/>
        <v>99.999999999999986</v>
      </c>
      <c r="GU41" s="24">
        <v>1349.7</v>
      </c>
      <c r="GV41" s="20">
        <v>1349.66</v>
      </c>
      <c r="GW41" s="20">
        <f t="shared" si="155"/>
        <v>99.997036378454482</v>
      </c>
      <c r="GX41" s="24">
        <v>159.19999999999999</v>
      </c>
      <c r="GY41" s="20">
        <v>135.6</v>
      </c>
      <c r="GZ41" s="20">
        <f t="shared" si="203"/>
        <v>85.175879396984925</v>
      </c>
      <c r="HA41" s="24">
        <v>4669</v>
      </c>
      <c r="HB41" s="20">
        <v>4411.8131100000001</v>
      </c>
      <c r="HC41" s="20">
        <f t="shared" si="204"/>
        <v>94.491606553865935</v>
      </c>
      <c r="HD41" s="24">
        <f>2527.1+85828.5</f>
        <v>88355.6</v>
      </c>
      <c r="HE41" s="20">
        <v>87819.133879999994</v>
      </c>
      <c r="HF41" s="20">
        <f t="shared" si="205"/>
        <v>99.39283291608001</v>
      </c>
      <c r="HG41" s="24">
        <v>21916.1</v>
      </c>
      <c r="HH41" s="20">
        <v>19417.2</v>
      </c>
      <c r="HI41" s="20">
        <f t="shared" si="206"/>
        <v>88.597880097280097</v>
      </c>
      <c r="HJ41" s="25">
        <v>10809.6795</v>
      </c>
      <c r="HK41" s="20">
        <v>10645.679039999999</v>
      </c>
      <c r="HL41" s="20">
        <f t="shared" si="207"/>
        <v>98.482836979579261</v>
      </c>
      <c r="HM41" s="25">
        <v>4.5</v>
      </c>
      <c r="HN41" s="20">
        <v>4</v>
      </c>
      <c r="HO41" s="20">
        <f t="shared" si="164"/>
        <v>88.888888888888886</v>
      </c>
      <c r="HP41" s="24">
        <v>2754.7</v>
      </c>
      <c r="HQ41" s="20">
        <v>2754.7</v>
      </c>
      <c r="HR41" s="20">
        <f t="shared" si="60"/>
        <v>100</v>
      </c>
      <c r="HS41" s="24"/>
      <c r="HT41" s="20"/>
      <c r="HU41" s="20"/>
      <c r="HV41" s="24">
        <v>997</v>
      </c>
      <c r="HW41" s="20">
        <v>0</v>
      </c>
      <c r="HX41" s="20">
        <f>HW41/HV41%</f>
        <v>0</v>
      </c>
      <c r="HY41" s="24">
        <v>321.5</v>
      </c>
      <c r="HZ41" s="20">
        <v>147.1</v>
      </c>
      <c r="IA41" s="20">
        <f t="shared" si="210"/>
        <v>45.754276827371697</v>
      </c>
      <c r="IB41" s="20"/>
      <c r="IC41" s="20"/>
      <c r="ID41" s="20"/>
      <c r="IE41" s="20"/>
      <c r="IF41" s="20"/>
      <c r="IG41" s="20"/>
      <c r="IH41" s="26">
        <f t="shared" si="220"/>
        <v>1000</v>
      </c>
      <c r="II41" s="26">
        <f t="shared" si="221"/>
        <v>1000</v>
      </c>
      <c r="IJ41" s="17">
        <f t="shared" si="66"/>
        <v>100</v>
      </c>
      <c r="IK41" s="21">
        <v>1000</v>
      </c>
      <c r="IL41" s="20">
        <v>1000</v>
      </c>
      <c r="IM41" s="20">
        <v>100</v>
      </c>
      <c r="IN41" s="20"/>
      <c r="IO41" s="20"/>
      <c r="IP41" s="20"/>
      <c r="IQ41" s="15">
        <f t="shared" si="225"/>
        <v>3540377.3520999998</v>
      </c>
      <c r="IR41" s="15">
        <f t="shared" si="226"/>
        <v>3368287.06739</v>
      </c>
      <c r="IS41" s="15">
        <f t="shared" si="217"/>
        <v>95.139210666119439</v>
      </c>
    </row>
    <row r="42" spans="1:253" x14ac:dyDescent="0.2">
      <c r="A42" s="19" t="s">
        <v>104</v>
      </c>
      <c r="B42" s="16">
        <f t="shared" si="218"/>
        <v>49060</v>
      </c>
      <c r="C42" s="16">
        <f t="shared" si="218"/>
        <v>105719</v>
      </c>
      <c r="D42" s="15">
        <f>C42/B42*100</f>
        <v>215.48919690175293</v>
      </c>
      <c r="E42" s="22">
        <v>1689</v>
      </c>
      <c r="F42" s="20">
        <v>2682</v>
      </c>
      <c r="G42" s="20">
        <f t="shared" si="167"/>
        <v>158.79218472468915</v>
      </c>
      <c r="H42" s="21">
        <v>17300</v>
      </c>
      <c r="I42" s="20">
        <v>72966</v>
      </c>
      <c r="J42" s="20">
        <f t="shared" si="168"/>
        <v>421.76878612716763</v>
      </c>
      <c r="K42" s="21"/>
      <c r="L42" s="20"/>
      <c r="M42" s="20"/>
      <c r="N42" s="20">
        <v>30071</v>
      </c>
      <c r="O42" s="20">
        <v>30071</v>
      </c>
      <c r="P42" s="20">
        <f>O42/N42%</f>
        <v>100</v>
      </c>
      <c r="Q42" s="16">
        <f t="shared" si="222"/>
        <v>16026.391</v>
      </c>
      <c r="R42" s="16">
        <f t="shared" si="223"/>
        <v>15013.048999999999</v>
      </c>
      <c r="S42" s="15">
        <f>R42/Q42*100</f>
        <v>93.677041824325883</v>
      </c>
      <c r="T42" s="20">
        <v>169.6</v>
      </c>
      <c r="U42" s="20">
        <v>0</v>
      </c>
      <c r="V42" s="20">
        <f>U42/T42%</f>
        <v>0</v>
      </c>
      <c r="W42" s="20"/>
      <c r="X42" s="20"/>
      <c r="Y42" s="20"/>
      <c r="Z42" s="21">
        <v>6933.8</v>
      </c>
      <c r="AA42" s="20">
        <v>6933.8</v>
      </c>
      <c r="AB42" s="20">
        <f>AA42/Z42%</f>
        <v>99.999999999999986</v>
      </c>
      <c r="AC42" s="21">
        <v>3000</v>
      </c>
      <c r="AD42" s="20"/>
      <c r="AE42" s="20"/>
      <c r="AF42" s="21">
        <v>1030.5</v>
      </c>
      <c r="AG42" s="20">
        <v>1030.5</v>
      </c>
      <c r="AH42" s="20">
        <f>AG42/AF42%</f>
        <v>100</v>
      </c>
      <c r="AI42" s="21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1">
        <v>235.2</v>
      </c>
      <c r="BN42" s="20">
        <v>235.2</v>
      </c>
      <c r="BO42" s="20">
        <f t="shared" si="180"/>
        <v>100</v>
      </c>
      <c r="BP42" s="21">
        <v>989</v>
      </c>
      <c r="BQ42" s="20">
        <v>989</v>
      </c>
      <c r="BR42" s="20">
        <f>BQ42/BP42%</f>
        <v>100</v>
      </c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1"/>
      <c r="ET42" s="23"/>
      <c r="EU42" s="23"/>
      <c r="EV42" s="21">
        <v>3668.2910000000002</v>
      </c>
      <c r="EW42" s="20">
        <v>5824.549</v>
      </c>
      <c r="EX42" s="23">
        <f t="shared" si="224"/>
        <v>158.78099638223904</v>
      </c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16">
        <f>FN42+FQ42+FT42+FW42+FZ42+GC42+GF42+GI42+GL42+GR42+GU42+GX42+HA42+HD42+HG42+HJ42+HM42+HP42+HV42+HY42+IB42+IE42+HS42+GO42</f>
        <v>89208.300000000017</v>
      </c>
      <c r="FL42" s="16">
        <f t="shared" si="83"/>
        <v>88552.818730000014</v>
      </c>
      <c r="FM42" s="15">
        <f t="shared" si="194"/>
        <v>99.265223897327942</v>
      </c>
      <c r="FN42" s="20"/>
      <c r="FO42" s="20"/>
      <c r="FP42" s="20"/>
      <c r="FQ42" s="20"/>
      <c r="FR42" s="20"/>
      <c r="FS42" s="20"/>
      <c r="FT42" s="24">
        <v>192.3</v>
      </c>
      <c r="FU42" s="20">
        <v>192.3</v>
      </c>
      <c r="FV42" s="20">
        <f t="shared" si="196"/>
        <v>100</v>
      </c>
      <c r="FW42" s="24"/>
      <c r="FX42" s="20"/>
      <c r="FY42" s="20"/>
      <c r="FZ42" s="24"/>
      <c r="GA42" s="20"/>
      <c r="GB42" s="20"/>
      <c r="GC42" s="24"/>
      <c r="GD42" s="20"/>
      <c r="GE42" s="20"/>
      <c r="GF42" s="20"/>
      <c r="GG42" s="20"/>
      <c r="GH42" s="20"/>
      <c r="GI42" s="24"/>
      <c r="GJ42" s="20"/>
      <c r="GK42" s="20"/>
      <c r="GL42" s="24">
        <v>146.80000000000001</v>
      </c>
      <c r="GM42" s="20">
        <v>124.33486000000001</v>
      </c>
      <c r="GN42" s="20">
        <f t="shared" si="199"/>
        <v>84.696771117166207</v>
      </c>
      <c r="GO42" s="24">
        <v>39432.400000000001</v>
      </c>
      <c r="GP42" s="20">
        <v>39432.400000000001</v>
      </c>
      <c r="GQ42" s="20">
        <f t="shared" si="50"/>
        <v>100</v>
      </c>
      <c r="GR42" s="24">
        <v>45726.2</v>
      </c>
      <c r="GS42" s="20">
        <v>45726.200000000004</v>
      </c>
      <c r="GT42" s="20">
        <f t="shared" si="201"/>
        <v>100.00000000000003</v>
      </c>
      <c r="GU42" s="24">
        <v>198.3</v>
      </c>
      <c r="GV42" s="20">
        <v>198.19526000000002</v>
      </c>
      <c r="GW42" s="20">
        <f t="shared" si="155"/>
        <v>99.947181038830067</v>
      </c>
      <c r="GX42" s="24">
        <v>32.4</v>
      </c>
      <c r="GY42" s="20">
        <v>32.4</v>
      </c>
      <c r="GZ42" s="20">
        <f t="shared" si="203"/>
        <v>99.999999999999986</v>
      </c>
      <c r="HA42" s="24">
        <v>408.3</v>
      </c>
      <c r="HB42" s="20">
        <v>343.971</v>
      </c>
      <c r="HC42" s="20">
        <f t="shared" si="204"/>
        <v>84.244673034533434</v>
      </c>
      <c r="HD42" s="24">
        <v>1206.3</v>
      </c>
      <c r="HE42" s="20">
        <v>1201.4698899999999</v>
      </c>
      <c r="HF42" s="20">
        <f t="shared" si="205"/>
        <v>99.59959297023957</v>
      </c>
      <c r="HG42" s="24">
        <v>1090.4000000000001</v>
      </c>
      <c r="HH42" s="20">
        <v>609.33771999999999</v>
      </c>
      <c r="HI42" s="20">
        <f t="shared" si="206"/>
        <v>55.882035950110044</v>
      </c>
      <c r="HJ42" s="25"/>
      <c r="HK42" s="20"/>
      <c r="HL42" s="20"/>
      <c r="HM42" s="25"/>
      <c r="HN42" s="20"/>
      <c r="HO42" s="20"/>
      <c r="HP42" s="24">
        <v>459</v>
      </c>
      <c r="HQ42" s="20">
        <v>397.91</v>
      </c>
      <c r="HR42" s="20">
        <f t="shared" si="60"/>
        <v>86.69063180827888</v>
      </c>
      <c r="HS42" s="24">
        <v>286.5</v>
      </c>
      <c r="HT42" s="20">
        <v>286.5</v>
      </c>
      <c r="HU42" s="20">
        <f>HT42/HS42%</f>
        <v>99.999999999999986</v>
      </c>
      <c r="HV42" s="24">
        <v>21.6</v>
      </c>
      <c r="HW42" s="20">
        <v>0</v>
      </c>
      <c r="HX42" s="20">
        <f>HW42/HV42%</f>
        <v>0</v>
      </c>
      <c r="HY42" s="24">
        <v>7.8</v>
      </c>
      <c r="HZ42" s="20">
        <v>7.8</v>
      </c>
      <c r="IA42" s="20">
        <f t="shared" si="210"/>
        <v>100</v>
      </c>
      <c r="IB42" s="20"/>
      <c r="IC42" s="20"/>
      <c r="ID42" s="20"/>
      <c r="IE42" s="20"/>
      <c r="IF42" s="20"/>
      <c r="IG42" s="20"/>
      <c r="IH42" s="26">
        <f t="shared" si="220"/>
        <v>0</v>
      </c>
      <c r="II42" s="26">
        <f t="shared" si="221"/>
        <v>0</v>
      </c>
      <c r="IJ42" s="17" t="s">
        <v>188</v>
      </c>
      <c r="IK42" s="21"/>
      <c r="IL42" s="20"/>
      <c r="IM42" s="20"/>
      <c r="IN42" s="20"/>
      <c r="IO42" s="20"/>
      <c r="IP42" s="20"/>
      <c r="IQ42" s="15">
        <f t="shared" si="225"/>
        <v>154294.69100000002</v>
      </c>
      <c r="IR42" s="15">
        <f t="shared" si="226"/>
        <v>209284.86773</v>
      </c>
      <c r="IS42" s="15">
        <f t="shared" si="217"/>
        <v>135.63970760990082</v>
      </c>
    </row>
    <row r="43" spans="1:253" s="3" customFormat="1" x14ac:dyDescent="0.2">
      <c r="A43" s="29" t="s">
        <v>130</v>
      </c>
      <c r="B43" s="16"/>
      <c r="C43" s="16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6"/>
      <c r="R43" s="16"/>
      <c r="S43" s="15"/>
      <c r="T43" s="15"/>
      <c r="U43" s="15"/>
      <c r="V43" s="15"/>
      <c r="W43" s="15"/>
      <c r="X43" s="15"/>
      <c r="Y43" s="15"/>
      <c r="Z43" s="20"/>
      <c r="AA43" s="15"/>
      <c r="AB43" s="15"/>
      <c r="AC43" s="20"/>
      <c r="AD43" s="15"/>
      <c r="AE43" s="15"/>
      <c r="AF43" s="20"/>
      <c r="AG43" s="15"/>
      <c r="AH43" s="15"/>
      <c r="AI43" s="15"/>
      <c r="AJ43" s="15"/>
      <c r="AK43" s="15"/>
      <c r="AL43" s="20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20"/>
      <c r="BK43" s="15"/>
      <c r="BL43" s="15"/>
      <c r="BM43" s="20"/>
      <c r="BN43" s="15"/>
      <c r="BO43" s="15"/>
      <c r="BP43" s="20"/>
      <c r="BQ43" s="15"/>
      <c r="BR43" s="15"/>
      <c r="BS43" s="20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23"/>
      <c r="CF43" s="23"/>
      <c r="CG43" s="23"/>
      <c r="CH43" s="17"/>
      <c r="CI43" s="17"/>
      <c r="CJ43" s="17"/>
      <c r="CK43" s="17"/>
      <c r="CL43" s="17"/>
      <c r="CM43" s="17"/>
      <c r="CN43" s="23"/>
      <c r="CO43" s="23"/>
      <c r="CP43" s="23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23"/>
      <c r="EN43" s="17"/>
      <c r="EO43" s="17"/>
      <c r="EP43" s="17"/>
      <c r="EQ43" s="17"/>
      <c r="ER43" s="17"/>
      <c r="ES43" s="23"/>
      <c r="ET43" s="17"/>
      <c r="EU43" s="17"/>
      <c r="EV43" s="23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6"/>
      <c r="FL43" s="16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26"/>
      <c r="II43" s="26"/>
      <c r="IJ43" s="17"/>
      <c r="IK43" s="15"/>
      <c r="IL43" s="15"/>
      <c r="IM43" s="15"/>
      <c r="IN43" s="15"/>
      <c r="IO43" s="15"/>
      <c r="IP43" s="15"/>
      <c r="IQ43" s="15"/>
      <c r="IR43" s="15"/>
      <c r="IS43" s="15"/>
    </row>
    <row r="44" spans="1:253" s="3" customFormat="1" ht="23.25" customHeight="1" x14ac:dyDescent="0.2">
      <c r="A44" s="30" t="s">
        <v>127</v>
      </c>
      <c r="B44" s="16">
        <f>B38+B6</f>
        <v>3721022.9000000008</v>
      </c>
      <c r="C44" s="16">
        <f>C38+C6</f>
        <v>3720922.9000000008</v>
      </c>
      <c r="D44" s="15">
        <f>C44/B44*100</f>
        <v>99.997312566928841</v>
      </c>
      <c r="E44" s="15">
        <f>E38+E6</f>
        <v>58549</v>
      </c>
      <c r="F44" s="15">
        <f t="shared" ref="F44:CR44" si="228">F38+F6</f>
        <v>58549</v>
      </c>
      <c r="G44" s="15">
        <f t="shared" si="167"/>
        <v>100</v>
      </c>
      <c r="H44" s="15">
        <f t="shared" si="228"/>
        <v>2768641.6</v>
      </c>
      <c r="I44" s="15">
        <f t="shared" si="228"/>
        <v>2768641.6</v>
      </c>
      <c r="J44" s="15">
        <f t="shared" si="168"/>
        <v>100</v>
      </c>
      <c r="K44" s="15">
        <f t="shared" si="228"/>
        <v>863761.29999999981</v>
      </c>
      <c r="L44" s="15">
        <f t="shared" si="228"/>
        <v>863661.29999999981</v>
      </c>
      <c r="M44" s="15">
        <f t="shared" ref="M44" si="229">L44/K44%</f>
        <v>99.988422727436401</v>
      </c>
      <c r="N44" s="15">
        <f t="shared" si="228"/>
        <v>30071</v>
      </c>
      <c r="O44" s="15">
        <f t="shared" si="228"/>
        <v>30071</v>
      </c>
      <c r="P44" s="15">
        <f>O44/N44%</f>
        <v>100</v>
      </c>
      <c r="Q44" s="15">
        <f>Q38+Q6+Q43</f>
        <v>7564015.7059300011</v>
      </c>
      <c r="R44" s="15">
        <f>R38+R6</f>
        <v>7479410.7155499989</v>
      </c>
      <c r="S44" s="15">
        <f>R44/Q44*100</f>
        <v>98.881480503620921</v>
      </c>
      <c r="T44" s="15">
        <f t="shared" si="228"/>
        <v>66800</v>
      </c>
      <c r="U44" s="15">
        <f t="shared" si="228"/>
        <v>60119.867790000011</v>
      </c>
      <c r="V44" s="15">
        <f>U44/T44%</f>
        <v>89.999802080838336</v>
      </c>
      <c r="W44" s="15">
        <f t="shared" si="228"/>
        <v>1197102.3</v>
      </c>
      <c r="X44" s="15">
        <f t="shared" si="228"/>
        <v>1196897.7579600001</v>
      </c>
      <c r="Y44" s="15">
        <f t="shared" ref="Y44" si="230">X44/W44%</f>
        <v>99.982913570544468</v>
      </c>
      <c r="Z44" s="15">
        <f t="shared" ref="Z44:AA44" si="231">Z38+Z6</f>
        <v>1954584.5000000005</v>
      </c>
      <c r="AA44" s="15">
        <f t="shared" si="231"/>
        <v>1954584.5000000005</v>
      </c>
      <c r="AB44" s="15">
        <f t="shared" ref="AB44" si="232">AA44/Z44%</f>
        <v>100</v>
      </c>
      <c r="AC44" s="15">
        <f t="shared" ref="AC44:AD44" si="233">AC38+AC6</f>
        <v>258900.00000000003</v>
      </c>
      <c r="AD44" s="15">
        <f t="shared" si="233"/>
        <v>258420.82452999998</v>
      </c>
      <c r="AE44" s="15">
        <f t="shared" ref="AE44" si="234">AD44/AC44%</f>
        <v>99.814918706064091</v>
      </c>
      <c r="AF44" s="15">
        <f t="shared" ref="AF44:AG44" si="235">AF38+AF6</f>
        <v>290801</v>
      </c>
      <c r="AG44" s="15">
        <f t="shared" si="235"/>
        <v>290779.83351999999</v>
      </c>
      <c r="AH44" s="15">
        <f t="shared" ref="AH44" si="236">AG44/AF44%</f>
        <v>99.992721318014716</v>
      </c>
      <c r="AI44" s="15">
        <f t="shared" ref="AI44:AJ44" si="237">AI38+AI6</f>
        <v>1381417.7999999998</v>
      </c>
      <c r="AJ44" s="15">
        <f t="shared" si="237"/>
        <v>1381417.7999999998</v>
      </c>
      <c r="AK44" s="15">
        <f t="shared" ref="AK44" si="238">AJ44/AI44%</f>
        <v>100</v>
      </c>
      <c r="AL44" s="15">
        <f t="shared" si="228"/>
        <v>7794.1489500000007</v>
      </c>
      <c r="AM44" s="15">
        <f t="shared" si="228"/>
        <v>7794.1489500000007</v>
      </c>
      <c r="AN44" s="15">
        <f>AM44/AL44%</f>
        <v>100</v>
      </c>
      <c r="AO44" s="15">
        <f t="shared" si="228"/>
        <v>127.15</v>
      </c>
      <c r="AP44" s="15">
        <f t="shared" si="228"/>
        <v>127.15</v>
      </c>
      <c r="AQ44" s="15">
        <f>AP44/AO44%</f>
        <v>100</v>
      </c>
      <c r="AR44" s="15">
        <f t="shared" si="228"/>
        <v>30000</v>
      </c>
      <c r="AS44" s="15">
        <f t="shared" si="228"/>
        <v>30000</v>
      </c>
      <c r="AT44" s="15">
        <f>AS44/AR44%</f>
        <v>100</v>
      </c>
      <c r="AU44" s="15">
        <f t="shared" ref="AU44:AV44" si="239">AU38+AU6</f>
        <v>5000</v>
      </c>
      <c r="AV44" s="15">
        <f t="shared" si="239"/>
        <v>5000</v>
      </c>
      <c r="AW44" s="15">
        <f>AV44/AU44%</f>
        <v>100</v>
      </c>
      <c r="AX44" s="15">
        <f>AX38+AX6+AX43</f>
        <v>91738.127000000008</v>
      </c>
      <c r="AY44" s="15">
        <f t="shared" si="228"/>
        <v>91738.131999999998</v>
      </c>
      <c r="AZ44" s="15">
        <f t="shared" ref="AZ44" si="240">AY44/AX44%</f>
        <v>100.00000545029657</v>
      </c>
      <c r="BA44" s="15">
        <f t="shared" si="228"/>
        <v>131255.50650000002</v>
      </c>
      <c r="BB44" s="15">
        <f t="shared" si="228"/>
        <v>100372.96560000001</v>
      </c>
      <c r="BC44" s="15">
        <f>BB44/BA44%</f>
        <v>76.471432152829337</v>
      </c>
      <c r="BD44" s="15">
        <f t="shared" si="228"/>
        <v>267783.09999999998</v>
      </c>
      <c r="BE44" s="15">
        <f t="shared" si="228"/>
        <v>256104.70757000003</v>
      </c>
      <c r="BF44" s="15">
        <f>BE44/BD44%</f>
        <v>95.638861291097186</v>
      </c>
      <c r="BG44" s="15">
        <f t="shared" si="228"/>
        <v>15372.2</v>
      </c>
      <c r="BH44" s="15">
        <f t="shared" si="228"/>
        <v>12233.333269999999</v>
      </c>
      <c r="BI44" s="15">
        <f>BH44/BG44%</f>
        <v>79.580888031641521</v>
      </c>
      <c r="BJ44" s="15">
        <f t="shared" ref="BJ44:BK44" si="241">BJ38+BJ6</f>
        <v>4821.3999999999996</v>
      </c>
      <c r="BK44" s="15">
        <f t="shared" si="241"/>
        <v>4368.8016900000002</v>
      </c>
      <c r="BL44" s="15">
        <f>BK44/BJ44%</f>
        <v>90.612720164267643</v>
      </c>
      <c r="BM44" s="15">
        <f t="shared" si="228"/>
        <v>97924.76</v>
      </c>
      <c r="BN44" s="15">
        <f t="shared" si="228"/>
        <v>97914.104590000003</v>
      </c>
      <c r="BO44" s="15">
        <f t="shared" si="180"/>
        <v>99.989118778539776</v>
      </c>
      <c r="BP44" s="15">
        <f t="shared" si="228"/>
        <v>35901.399999999987</v>
      </c>
      <c r="BQ44" s="15">
        <f t="shared" si="228"/>
        <v>35837.770519999991</v>
      </c>
      <c r="BR44" s="15">
        <f>BQ44/BP44%</f>
        <v>99.822766020266627</v>
      </c>
      <c r="BS44" s="15">
        <f t="shared" si="228"/>
        <v>393341.59574000002</v>
      </c>
      <c r="BT44" s="15">
        <f t="shared" si="228"/>
        <v>393341.59574000002</v>
      </c>
      <c r="BU44" s="15">
        <f t="shared" ref="BU44" si="242">BT44/BS44%</f>
        <v>100</v>
      </c>
      <c r="BV44" s="15">
        <f t="shared" si="228"/>
        <v>31375.82699999999</v>
      </c>
      <c r="BW44" s="15">
        <f t="shared" si="228"/>
        <v>31375.82699999999</v>
      </c>
      <c r="BX44" s="15">
        <f>BW44/BV44%</f>
        <v>99.999999999999986</v>
      </c>
      <c r="BY44" s="15">
        <f t="shared" si="228"/>
        <v>10000</v>
      </c>
      <c r="BZ44" s="15">
        <f t="shared" si="228"/>
        <v>10000</v>
      </c>
      <c r="CA44" s="15">
        <f>BZ44/BY44%</f>
        <v>100</v>
      </c>
      <c r="CB44" s="15">
        <f t="shared" si="228"/>
        <v>1677.1016999999999</v>
      </c>
      <c r="CC44" s="15">
        <f t="shared" si="228"/>
        <v>1677.1016999999999</v>
      </c>
      <c r="CD44" s="15">
        <f>CC44/CB44%</f>
        <v>100</v>
      </c>
      <c r="CE44" s="15">
        <f t="shared" si="228"/>
        <v>2606.8130000000001</v>
      </c>
      <c r="CF44" s="15">
        <f t="shared" si="228"/>
        <v>2606.8130000000001</v>
      </c>
      <c r="CG44" s="15">
        <f>CF44/CE44*100</f>
        <v>100</v>
      </c>
      <c r="CH44" s="15">
        <f t="shared" ref="CH44:CI44" si="243">CH38+CH6</f>
        <v>153.19999999999999</v>
      </c>
      <c r="CI44" s="15">
        <f t="shared" si="243"/>
        <v>153.19999999999999</v>
      </c>
      <c r="CJ44" s="15">
        <f>CI44/CH44*100</f>
        <v>100</v>
      </c>
      <c r="CK44" s="15">
        <f t="shared" ref="CK44:CL44" si="244">CK38+CK6</f>
        <v>32074.449000000004</v>
      </c>
      <c r="CL44" s="15">
        <f t="shared" si="244"/>
        <v>32074.449000000004</v>
      </c>
      <c r="CM44" s="15">
        <f>CL44/CK44*100</f>
        <v>100</v>
      </c>
      <c r="CN44" s="15">
        <f t="shared" si="228"/>
        <v>119400</v>
      </c>
      <c r="CO44" s="15">
        <f t="shared" si="228"/>
        <v>106300</v>
      </c>
      <c r="CP44" s="15">
        <f>CO44/CN44%</f>
        <v>89.028475711892796</v>
      </c>
      <c r="CQ44" s="15">
        <f t="shared" si="228"/>
        <v>31186.019999999993</v>
      </c>
      <c r="CR44" s="15">
        <f t="shared" si="228"/>
        <v>31186.019999999993</v>
      </c>
      <c r="CS44" s="17">
        <f t="shared" ref="CS44" si="245">CR44/CQ44%</f>
        <v>100.00000000000001</v>
      </c>
      <c r="CT44" s="15">
        <f t="shared" ref="CT44:FR44" si="246">CT38+CT6</f>
        <v>3770.5663999999997</v>
      </c>
      <c r="CU44" s="15">
        <f t="shared" si="246"/>
        <v>3770.5663999999997</v>
      </c>
      <c r="CV44" s="15">
        <f>CU44/CT44%</f>
        <v>100</v>
      </c>
      <c r="CW44" s="15">
        <f t="shared" si="246"/>
        <v>3700</v>
      </c>
      <c r="CX44" s="15">
        <f t="shared" si="246"/>
        <v>2392</v>
      </c>
      <c r="CY44" s="15">
        <f>CX44/CW44%</f>
        <v>64.648648648648646</v>
      </c>
      <c r="CZ44" s="15">
        <f t="shared" si="246"/>
        <v>181969.17695000002</v>
      </c>
      <c r="DA44" s="15">
        <f t="shared" si="246"/>
        <v>181969.17693000002</v>
      </c>
      <c r="DB44" s="15">
        <f>DA44/CZ44%</f>
        <v>99.999999989009126</v>
      </c>
      <c r="DC44" s="15">
        <f t="shared" si="246"/>
        <v>4275</v>
      </c>
      <c r="DD44" s="15">
        <f t="shared" si="246"/>
        <v>4275</v>
      </c>
      <c r="DE44" s="15">
        <f>DD44/DC44%</f>
        <v>100</v>
      </c>
      <c r="DF44" s="15">
        <f t="shared" ref="DF44:DG44" si="247">DF38+DF6</f>
        <v>20432.3</v>
      </c>
      <c r="DG44" s="15">
        <f t="shared" si="247"/>
        <v>20432.29564</v>
      </c>
      <c r="DH44" s="15">
        <f>DG44/DF44%</f>
        <v>99.999978661237364</v>
      </c>
      <c r="DI44" s="15">
        <f t="shared" ref="DI44:DJ44" si="248">DI38+DI6</f>
        <v>9138.2000000000007</v>
      </c>
      <c r="DJ44" s="15">
        <f t="shared" si="248"/>
        <v>9138.1732499999998</v>
      </c>
      <c r="DK44" s="15">
        <f>DJ44/DI44%</f>
        <v>99.999707272767054</v>
      </c>
      <c r="DL44" s="15">
        <f t="shared" ref="DL44:DM44" si="249">DL38+DL6</f>
        <v>27382.799999999999</v>
      </c>
      <c r="DM44" s="15">
        <f t="shared" si="249"/>
        <v>27382.799999999999</v>
      </c>
      <c r="DN44" s="15">
        <f>DM44/DL44%</f>
        <v>100</v>
      </c>
      <c r="DO44" s="15">
        <f t="shared" si="246"/>
        <v>24642.800000000003</v>
      </c>
      <c r="DP44" s="15">
        <f t="shared" si="246"/>
        <v>24642.799999999999</v>
      </c>
      <c r="DQ44" s="15">
        <f>DP44/DO44%</f>
        <v>99.999999999999986</v>
      </c>
      <c r="DR44" s="15">
        <f t="shared" si="246"/>
        <v>1276.8000000000002</v>
      </c>
      <c r="DS44" s="15">
        <f t="shared" si="246"/>
        <v>1276.8000000000002</v>
      </c>
      <c r="DT44" s="15">
        <f>DS44/DR44%</f>
        <v>100</v>
      </c>
      <c r="DU44" s="15">
        <f>DU38+DU6</f>
        <v>1959.9349999999999</v>
      </c>
      <c r="DV44" s="15">
        <f>DV38+DV6</f>
        <v>1959.9349999999999</v>
      </c>
      <c r="DW44" s="15">
        <f>DV44/DU44%</f>
        <v>99.999999999999986</v>
      </c>
      <c r="DX44" s="15">
        <f t="shared" ref="DX44:DY44" si="250">DX38+DX6</f>
        <v>105275.00000000003</v>
      </c>
      <c r="DY44" s="15">
        <f t="shared" si="250"/>
        <v>105275.00000000003</v>
      </c>
      <c r="DZ44" s="15">
        <f>DY44/DX44%</f>
        <v>100</v>
      </c>
      <c r="EA44" s="15">
        <f>EA38+EA6</f>
        <v>3694.7999999999997</v>
      </c>
      <c r="EB44" s="15">
        <f>EB38+EB6</f>
        <v>3694.7999999999997</v>
      </c>
      <c r="EC44" s="15">
        <f>EB44/EA44%</f>
        <v>99.999999999999986</v>
      </c>
      <c r="ED44" s="15">
        <f>ED38+ED6</f>
        <v>99671.05</v>
      </c>
      <c r="EE44" s="15">
        <f>EE38+EE6</f>
        <v>96228.323510000017</v>
      </c>
      <c r="EF44" s="15">
        <f>EE44/ED44%</f>
        <v>96.545911285172593</v>
      </c>
      <c r="EG44" s="15">
        <f t="shared" si="246"/>
        <v>5954.6949999999997</v>
      </c>
      <c r="EH44" s="15">
        <f>EH38+EH6</f>
        <v>5954.7000000000007</v>
      </c>
      <c r="EI44" s="15">
        <f>EH44/EG44%</f>
        <v>100.00008396735687</v>
      </c>
      <c r="EJ44" s="15">
        <f t="shared" ref="EJ44" si="251">EJ38+EJ6</f>
        <v>7820</v>
      </c>
      <c r="EK44" s="15">
        <f>EK38+EK6</f>
        <v>7820</v>
      </c>
      <c r="EL44" s="15">
        <f>EK44/EJ44%</f>
        <v>100</v>
      </c>
      <c r="EM44" s="15">
        <f t="shared" si="246"/>
        <v>28018.299999999996</v>
      </c>
      <c r="EN44" s="15">
        <f t="shared" si="246"/>
        <v>26433.529859999999</v>
      </c>
      <c r="EO44" s="17">
        <f t="shared" ref="EO44" si="252">EN44/EM44%</f>
        <v>94.343803371368011</v>
      </c>
      <c r="EP44" s="15">
        <f t="shared" si="246"/>
        <v>20322.995999999999</v>
      </c>
      <c r="EQ44" s="15">
        <f t="shared" si="246"/>
        <v>19930.795999999998</v>
      </c>
      <c r="ER44" s="15">
        <f>EQ44/EP44%</f>
        <v>98.070166426249344</v>
      </c>
      <c r="ES44" s="15">
        <f t="shared" si="246"/>
        <v>252479.22810999997</v>
      </c>
      <c r="ET44" s="15">
        <f t="shared" si="246"/>
        <v>249324.65912</v>
      </c>
      <c r="EU44" s="15">
        <f>ET44/ES44%</f>
        <v>98.750562961708042</v>
      </c>
      <c r="EV44" s="15">
        <f t="shared" si="246"/>
        <v>239561.70213000002</v>
      </c>
      <c r="EW44" s="15">
        <f t="shared" si="246"/>
        <v>232931.12536000001</v>
      </c>
      <c r="EX44" s="15">
        <f>EW44/EV44%</f>
        <v>97.232205018145237</v>
      </c>
      <c r="EY44" s="15">
        <f t="shared" si="246"/>
        <v>3235.9574500000003</v>
      </c>
      <c r="EZ44" s="15">
        <f t="shared" si="246"/>
        <v>3072.26901</v>
      </c>
      <c r="FA44" s="15">
        <f>EZ44/EY44%</f>
        <v>94.941576255892983</v>
      </c>
      <c r="FB44" s="15">
        <f t="shared" ref="FB44:FC44" si="253">FB38+FB6</f>
        <v>5000</v>
      </c>
      <c r="FC44" s="15">
        <f t="shared" si="253"/>
        <v>5000</v>
      </c>
      <c r="FD44" s="15">
        <f>FC44/FB44%</f>
        <v>100</v>
      </c>
      <c r="FE44" s="15">
        <f t="shared" si="246"/>
        <v>3600</v>
      </c>
      <c r="FF44" s="15">
        <f t="shared" si="246"/>
        <v>3600</v>
      </c>
      <c r="FG44" s="15">
        <f>FF44/FE44%</f>
        <v>100</v>
      </c>
      <c r="FH44" s="15">
        <f t="shared" si="246"/>
        <v>51696</v>
      </c>
      <c r="FI44" s="15">
        <f t="shared" si="246"/>
        <v>50479.261039999998</v>
      </c>
      <c r="FJ44" s="15">
        <f>FI44/FH44%</f>
        <v>97.646357629216951</v>
      </c>
      <c r="FK44" s="15">
        <f>FK38+FK6</f>
        <v>11603483.193259999</v>
      </c>
      <c r="FL44" s="15">
        <f>FL38+FL6-0.1</f>
        <v>11585522.553069999</v>
      </c>
      <c r="FM44" s="15">
        <f t="shared" si="194"/>
        <v>99.845213373511569</v>
      </c>
      <c r="FN44" s="15">
        <f t="shared" si="246"/>
        <v>101466</v>
      </c>
      <c r="FO44" s="15">
        <f t="shared" si="246"/>
        <v>101466</v>
      </c>
      <c r="FP44" s="15">
        <f>FO44/FN44%</f>
        <v>100</v>
      </c>
      <c r="FQ44" s="15">
        <f t="shared" si="246"/>
        <v>6562.5</v>
      </c>
      <c r="FR44" s="15">
        <f t="shared" si="246"/>
        <v>6562.5</v>
      </c>
      <c r="FS44" s="15">
        <f>FR44/FQ44%</f>
        <v>100</v>
      </c>
      <c r="FT44" s="15">
        <f t="shared" ref="FT44:IC44" si="254">FT38+FT6</f>
        <v>11974.400000000001</v>
      </c>
      <c r="FU44" s="15">
        <f t="shared" si="254"/>
        <v>11610.11284</v>
      </c>
      <c r="FV44" s="15">
        <f t="shared" si="196"/>
        <v>96.957783605024034</v>
      </c>
      <c r="FW44" s="15">
        <f t="shared" si="254"/>
        <v>6456.4</v>
      </c>
      <c r="FX44" s="15">
        <f t="shared" si="254"/>
        <v>5387.4</v>
      </c>
      <c r="FY44" s="15">
        <f t="shared" ref="FY44" si="255">FX44/FW44%</f>
        <v>83.442785453193736</v>
      </c>
      <c r="FZ44" s="15">
        <f t="shared" si="254"/>
        <v>821.1099999999999</v>
      </c>
      <c r="GA44" s="15">
        <f t="shared" si="254"/>
        <v>564.30999999999995</v>
      </c>
      <c r="GB44" s="15">
        <f t="shared" ref="GB44" si="256">GA44/FZ44%</f>
        <v>68.725262145144995</v>
      </c>
      <c r="GC44" s="15">
        <f t="shared" si="254"/>
        <v>101040.065</v>
      </c>
      <c r="GD44" s="15">
        <f t="shared" si="254"/>
        <v>100894.17052999999</v>
      </c>
      <c r="GE44" s="15">
        <f t="shared" ref="GE44" si="257">GD44/GC44%</f>
        <v>99.85560730785356</v>
      </c>
      <c r="GF44" s="15">
        <f t="shared" si="254"/>
        <v>15.9</v>
      </c>
      <c r="GG44" s="15">
        <f t="shared" si="254"/>
        <v>15.84</v>
      </c>
      <c r="GH44" s="15">
        <f>GG44/GF44%</f>
        <v>99.622641509433961</v>
      </c>
      <c r="GI44" s="15">
        <f t="shared" si="254"/>
        <v>58.800000000000004</v>
      </c>
      <c r="GJ44" s="15">
        <f t="shared" si="254"/>
        <v>58.800000000000004</v>
      </c>
      <c r="GK44" s="15">
        <f t="shared" ref="GK44" si="258">GJ44/GI44%</f>
        <v>100</v>
      </c>
      <c r="GL44" s="15">
        <f t="shared" si="254"/>
        <v>30553.100000000002</v>
      </c>
      <c r="GM44" s="15">
        <f t="shared" si="254"/>
        <v>29645.586950000001</v>
      </c>
      <c r="GN44" s="15">
        <f t="shared" si="199"/>
        <v>97.029718588293818</v>
      </c>
      <c r="GO44" s="15">
        <f t="shared" ref="GO44:GP44" si="259">GO38+GO6</f>
        <v>3388543.1999999997</v>
      </c>
      <c r="GP44" s="15">
        <f t="shared" si="259"/>
        <v>3387981.1039999994</v>
      </c>
      <c r="GQ44" s="15">
        <f t="shared" ref="GQ44" si="260">GP44/GO44%</f>
        <v>99.983411868557539</v>
      </c>
      <c r="GR44" s="15">
        <f t="shared" si="254"/>
        <v>7155893.2999999989</v>
      </c>
      <c r="GS44" s="15">
        <f t="shared" si="254"/>
        <v>7155886.0659999996</v>
      </c>
      <c r="GT44" s="15">
        <f t="shared" si="201"/>
        <v>99.999898908498267</v>
      </c>
      <c r="GU44" s="15">
        <f t="shared" si="254"/>
        <v>4520.7000000000007</v>
      </c>
      <c r="GV44" s="15">
        <f t="shared" si="254"/>
        <v>4514.9492600000003</v>
      </c>
      <c r="GW44" s="15">
        <f t="shared" si="155"/>
        <v>99.872790939456266</v>
      </c>
      <c r="GX44" s="15">
        <f t="shared" ref="GX44:GY44" si="261">GX38+GX6</f>
        <v>3629.3000000000011</v>
      </c>
      <c r="GY44" s="15">
        <f t="shared" si="261"/>
        <v>2864.7</v>
      </c>
      <c r="GZ44" s="15">
        <f t="shared" ref="GZ44" si="262">GY44/GX44%</f>
        <v>78.932576529909312</v>
      </c>
      <c r="HA44" s="15">
        <f t="shared" si="254"/>
        <v>110125.20000000001</v>
      </c>
      <c r="HB44" s="15">
        <f t="shared" si="254"/>
        <v>109386.32873000002</v>
      </c>
      <c r="HC44" s="15">
        <f t="shared" si="204"/>
        <v>99.329062494324646</v>
      </c>
      <c r="HD44" s="15">
        <f t="shared" si="254"/>
        <v>493726.59876000008</v>
      </c>
      <c r="HE44" s="15">
        <f t="shared" si="254"/>
        <v>489991.36038999993</v>
      </c>
      <c r="HF44" s="15">
        <f t="shared" si="205"/>
        <v>99.243460170187049</v>
      </c>
      <c r="HG44" s="15">
        <f t="shared" si="254"/>
        <v>89754.700000000012</v>
      </c>
      <c r="HH44" s="15">
        <f t="shared" si="254"/>
        <v>84134.256349999996</v>
      </c>
      <c r="HI44" s="15">
        <f t="shared" si="206"/>
        <v>93.737995169055196</v>
      </c>
      <c r="HJ44" s="15">
        <f t="shared" si="254"/>
        <v>24546.319499999998</v>
      </c>
      <c r="HK44" s="15">
        <f t="shared" si="254"/>
        <v>24332.319039999998</v>
      </c>
      <c r="HL44" s="15">
        <f t="shared" ref="HL44" si="263">HK44/HJ44%</f>
        <v>99.128176996148042</v>
      </c>
      <c r="HM44" s="15">
        <f t="shared" ref="HM44:HN44" si="264">HM38+HM6</f>
        <v>16</v>
      </c>
      <c r="HN44" s="15">
        <f t="shared" si="264"/>
        <v>14</v>
      </c>
      <c r="HO44" s="15">
        <f t="shared" ref="HO44" si="265">HN44/HM44%</f>
        <v>87.5</v>
      </c>
      <c r="HP44" s="15">
        <f t="shared" ref="HP44:HQ44" si="266">HP38+HP6</f>
        <v>21554.7</v>
      </c>
      <c r="HQ44" s="15">
        <f t="shared" si="266"/>
        <v>20526.851979999999</v>
      </c>
      <c r="HR44" s="15">
        <f t="shared" ref="HR44" si="267">HQ44/HP44%</f>
        <v>95.231443629463641</v>
      </c>
      <c r="HS44" s="15">
        <f t="shared" si="254"/>
        <v>47932.9</v>
      </c>
      <c r="HT44" s="15">
        <f t="shared" si="254"/>
        <v>47907.027000000002</v>
      </c>
      <c r="HU44" s="15">
        <f>HT44/HS44%</f>
        <v>99.946022460564663</v>
      </c>
      <c r="HV44" s="15">
        <f t="shared" si="254"/>
        <v>2352.6999999999998</v>
      </c>
      <c r="HW44" s="15">
        <f t="shared" si="254"/>
        <v>294.38000000000005</v>
      </c>
      <c r="HX44" s="15">
        <f t="shared" ref="HX44" si="268">HW44/HV44%</f>
        <v>12.512432524333748</v>
      </c>
      <c r="HY44" s="15">
        <f t="shared" si="254"/>
        <v>444.6</v>
      </c>
      <c r="HZ44" s="15">
        <f t="shared" si="254"/>
        <v>269</v>
      </c>
      <c r="IA44" s="15">
        <f t="shared" si="210"/>
        <v>60.503823661718393</v>
      </c>
      <c r="IB44" s="15">
        <f t="shared" si="254"/>
        <v>1009.1999999999999</v>
      </c>
      <c r="IC44" s="15">
        <f t="shared" si="254"/>
        <v>1009.1999999999999</v>
      </c>
      <c r="ID44" s="15">
        <f>IC44/IB44%</f>
        <v>100</v>
      </c>
      <c r="IE44" s="15">
        <f t="shared" ref="IE44:IO44" si="269">IE38+IE6</f>
        <v>485.5</v>
      </c>
      <c r="IF44" s="15">
        <f t="shared" si="269"/>
        <v>206.39</v>
      </c>
      <c r="IG44" s="15">
        <f>IF44/IE44%</f>
        <v>42.510813594232744</v>
      </c>
      <c r="IH44" s="17">
        <f>IH38+IH6+IH43</f>
        <v>37245.680479999995</v>
      </c>
      <c r="II44" s="17">
        <f t="shared" si="269"/>
        <v>37086.903579999998</v>
      </c>
      <c r="IJ44" s="17">
        <f>II44/IH44%</f>
        <v>99.573703855175225</v>
      </c>
      <c r="IK44" s="15">
        <f t="shared" si="269"/>
        <v>36212.24798</v>
      </c>
      <c r="IL44" s="15">
        <f t="shared" si="269"/>
        <v>36053.473579999998</v>
      </c>
      <c r="IM44" s="15">
        <f>IL44/IK44%</f>
        <v>99.561545032808525</v>
      </c>
      <c r="IN44" s="15">
        <f t="shared" si="269"/>
        <v>1033.4324999999999</v>
      </c>
      <c r="IO44" s="15">
        <f t="shared" si="269"/>
        <v>1033.4299999999998</v>
      </c>
      <c r="IP44" s="15">
        <f>IO44/IN44%</f>
        <v>99.999758087731891</v>
      </c>
      <c r="IQ44" s="15">
        <f>IQ38+IQ6+IQ43-0.05</f>
        <v>22925767.429669999</v>
      </c>
      <c r="IR44" s="15">
        <f>IR38+IR6+IR43-0.1</f>
        <v>22822943.072199993</v>
      </c>
      <c r="IS44" s="15">
        <f t="shared" si="217"/>
        <v>99.551490008849456</v>
      </c>
    </row>
  </sheetData>
  <mergeCells count="159">
    <mergeCell ref="IE3:IG3"/>
    <mergeCell ref="HY3:IA3"/>
    <mergeCell ref="HV3:HX3"/>
    <mergeCell ref="IB3:ID3"/>
    <mergeCell ref="HG3:HI3"/>
    <mergeCell ref="IN3:IP3"/>
    <mergeCell ref="EM3:EO3"/>
    <mergeCell ref="HJ3:HL3"/>
    <mergeCell ref="HJ4:HL4"/>
    <mergeCell ref="HM3:HO3"/>
    <mergeCell ref="ES3:EU3"/>
    <mergeCell ref="FZ3:GB3"/>
    <mergeCell ref="FW3:FY3"/>
    <mergeCell ref="FT3:FV3"/>
    <mergeCell ref="GO3:GT3"/>
    <mergeCell ref="GO4:GQ4"/>
    <mergeCell ref="EY3:FD3"/>
    <mergeCell ref="GF4:GH4"/>
    <mergeCell ref="GI4:GK4"/>
    <mergeCell ref="FT4:FV4"/>
    <mergeCell ref="GC4:GE4"/>
    <mergeCell ref="GU4:GW4"/>
    <mergeCell ref="A2:A5"/>
    <mergeCell ref="IK3:IM3"/>
    <mergeCell ref="IK4:IM4"/>
    <mergeCell ref="IK2:IP2"/>
    <mergeCell ref="T2:FJ2"/>
    <mergeCell ref="FK2:FM4"/>
    <mergeCell ref="IH2:IJ4"/>
    <mergeCell ref="N3:P3"/>
    <mergeCell ref="FQ3:FS3"/>
    <mergeCell ref="T3:V3"/>
    <mergeCell ref="E3:G3"/>
    <mergeCell ref="H3:J3"/>
    <mergeCell ref="K3:M3"/>
    <mergeCell ref="FN3:FP3"/>
    <mergeCell ref="W3:Y3"/>
    <mergeCell ref="CW3:CY3"/>
    <mergeCell ref="HD3:HF3"/>
    <mergeCell ref="CH4:CJ4"/>
    <mergeCell ref="CK4:CM4"/>
    <mergeCell ref="CE3:CM3"/>
    <mergeCell ref="IN4:IP4"/>
    <mergeCell ref="IB4:ID4"/>
    <mergeCell ref="HV4:HX4"/>
    <mergeCell ref="DC3:DN3"/>
    <mergeCell ref="DO3:DQ3"/>
    <mergeCell ref="CZ3:DB3"/>
    <mergeCell ref="CT3:CV3"/>
    <mergeCell ref="CN3:CP3"/>
    <mergeCell ref="CQ3:CS3"/>
    <mergeCell ref="HM4:HO4"/>
    <mergeCell ref="HP3:HR3"/>
    <mergeCell ref="HP4:HR4"/>
    <mergeCell ref="GX3:GZ3"/>
    <mergeCell ref="GX4:GZ4"/>
    <mergeCell ref="HA3:HC3"/>
    <mergeCell ref="EP3:ER3"/>
    <mergeCell ref="DF4:DH4"/>
    <mergeCell ref="DI4:DK4"/>
    <mergeCell ref="DL4:DN4"/>
    <mergeCell ref="GI3:GK3"/>
    <mergeCell ref="GF3:GH3"/>
    <mergeCell ref="GC3:GE3"/>
    <mergeCell ref="FH3:FJ3"/>
    <mergeCell ref="FE3:FG3"/>
    <mergeCell ref="EV3:EX3"/>
    <mergeCell ref="DU4:DW4"/>
    <mergeCell ref="ES4:EU4"/>
    <mergeCell ref="GL4:GN4"/>
    <mergeCell ref="E2:P2"/>
    <mergeCell ref="CB3:CD3"/>
    <mergeCell ref="AX3:AZ3"/>
    <mergeCell ref="CZ4:DB4"/>
    <mergeCell ref="EG3:EL3"/>
    <mergeCell ref="AL3:AN3"/>
    <mergeCell ref="BG3:BI3"/>
    <mergeCell ref="BA3:BC3"/>
    <mergeCell ref="AU3:AW3"/>
    <mergeCell ref="BJ3:BL3"/>
    <mergeCell ref="AO3:AQ3"/>
    <mergeCell ref="BV3:BX3"/>
    <mergeCell ref="BS3:BU3"/>
    <mergeCell ref="BP3:BR3"/>
    <mergeCell ref="BM3:BO3"/>
    <mergeCell ref="BD3:BF3"/>
    <mergeCell ref="FN2:IG2"/>
    <mergeCell ref="HS3:HU3"/>
    <mergeCell ref="BY3:CA3"/>
    <mergeCell ref="GL3:GN3"/>
    <mergeCell ref="GU3:GW3"/>
    <mergeCell ref="DU3:DW3"/>
    <mergeCell ref="DR3:DT3"/>
    <mergeCell ref="A1:IM1"/>
    <mergeCell ref="T4:V4"/>
    <mergeCell ref="E4:G4"/>
    <mergeCell ref="H4:J4"/>
    <mergeCell ref="K4:M4"/>
    <mergeCell ref="FN4:FP4"/>
    <mergeCell ref="W4:Y4"/>
    <mergeCell ref="FQ4:FS4"/>
    <mergeCell ref="B2:D4"/>
    <mergeCell ref="AR3:AT3"/>
    <mergeCell ref="CW4:CY4"/>
    <mergeCell ref="N4:P4"/>
    <mergeCell ref="HS4:HU4"/>
    <mergeCell ref="BY4:CA4"/>
    <mergeCell ref="CB4:CD4"/>
    <mergeCell ref="CE4:CG4"/>
    <mergeCell ref="CN4:CP4"/>
    <mergeCell ref="CQ4:CS4"/>
    <mergeCell ref="AO4:AQ4"/>
    <mergeCell ref="GR4:GT4"/>
    <mergeCell ref="HA4:HC4"/>
    <mergeCell ref="AR4:AT4"/>
    <mergeCell ref="AX4:AZ4"/>
    <mergeCell ref="Q2:S4"/>
    <mergeCell ref="BA4:BC4"/>
    <mergeCell ref="BD4:BF4"/>
    <mergeCell ref="EV4:EX4"/>
    <mergeCell ref="EY4:FA4"/>
    <mergeCell ref="FE4:FG4"/>
    <mergeCell ref="FH4:FJ4"/>
    <mergeCell ref="BG4:BI4"/>
    <mergeCell ref="BM4:BO4"/>
    <mergeCell ref="BP4:BR4"/>
    <mergeCell ref="BS4:BU4"/>
    <mergeCell ref="BV4:BX4"/>
    <mergeCell ref="EM4:EO4"/>
    <mergeCell ref="DX4:DZ4"/>
    <mergeCell ref="CT4:CV4"/>
    <mergeCell ref="DC4:DE4"/>
    <mergeCell ref="DO4:DQ4"/>
    <mergeCell ref="DR4:DT4"/>
    <mergeCell ref="EJ4:EL4"/>
    <mergeCell ref="IQ2:IS4"/>
    <mergeCell ref="EA4:EC4"/>
    <mergeCell ref="ED4:EF4"/>
    <mergeCell ref="DX3:EF3"/>
    <mergeCell ref="Z4:AB4"/>
    <mergeCell ref="Z3:AB3"/>
    <mergeCell ref="AC3:AE3"/>
    <mergeCell ref="AC4:AE4"/>
    <mergeCell ref="AF3:AH3"/>
    <mergeCell ref="AI3:AK3"/>
    <mergeCell ref="AF4:AH4"/>
    <mergeCell ref="AI4:AK4"/>
    <mergeCell ref="AL4:AN4"/>
    <mergeCell ref="HY4:IA4"/>
    <mergeCell ref="IE4:IG4"/>
    <mergeCell ref="FW4:FY4"/>
    <mergeCell ref="FZ4:GB4"/>
    <mergeCell ref="HD4:HF4"/>
    <mergeCell ref="HG4:HI4"/>
    <mergeCell ref="EG4:EI4"/>
    <mergeCell ref="EP4:ER4"/>
    <mergeCell ref="AU4:AW4"/>
    <mergeCell ref="FB4:FD4"/>
    <mergeCell ref="BJ4:BL4"/>
  </mergeCells>
  <pageMargins left="0.11811023622047245" right="0.11811023622047245" top="0.15748031496062992" bottom="0.15748031496062992" header="0" footer="0"/>
  <pageSetup paperSize="9" scale="75" fitToWidth="0" orientation="landscape" r:id="rId1"/>
  <colBreaks count="2" manualBreakCount="2">
    <brk id="238" max="43" man="1"/>
    <brk id="251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Оксана Витальевна</dc:creator>
  <cp:lastModifiedBy>Анастасия Гаранина</cp:lastModifiedBy>
  <cp:lastPrinted>2019-06-14T00:56:30Z</cp:lastPrinted>
  <dcterms:created xsi:type="dcterms:W3CDTF">2018-05-04T00:39:31Z</dcterms:created>
  <dcterms:modified xsi:type="dcterms:W3CDTF">2019-06-14T01:10:44Z</dcterms:modified>
</cp:coreProperties>
</file>